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omments2.xml" ContentType="application/vnd.openxmlformats-officedocument.spreadsheetml.comment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omments3.xml" ContentType="application/vnd.openxmlformats-officedocument.spreadsheetml.comments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 codeName="{AE6600E7-7A62-396C-DE95-9942FA9DD81E}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wolfsr-my.sharepoint.com/personal/frcka_wolfcr_cz/Documents/Plocha/NÁVRH VÝKONU TČ/NOVÁ VERZE/"/>
    </mc:Choice>
  </mc:AlternateContent>
  <xr:revisionPtr revIDLastSave="0" documentId="8_{98E9EA23-9F95-4659-954B-7EA6E9BDB37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TEPLOTA VÝSTUPU 35°C" sheetId="5" r:id="rId1"/>
    <sheet name="TEPLOTA VÝSTUPU 45°C" sheetId="3" r:id="rId2"/>
    <sheet name="TEPLOTA VÝSTUPU 55°C" sheetId="4" r:id="rId3"/>
  </sheets>
  <definedNames>
    <definedName name="_xlnm.Print_Area" localSheetId="0">'TEPLOTA VÝSTUPU 35°C'!$A$1:$M$43</definedName>
    <definedName name="_xlnm.Print_Area" localSheetId="1">'TEPLOTA VÝSTUPU 45°C'!$A$1:$M$43</definedName>
    <definedName name="_xlnm.Print_Area" localSheetId="2">'TEPLOTA VÝSTUPU 55°C'!$A$1:$M$43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63" i="5" l="1"/>
  <c r="E66" i="5" s="1"/>
  <c r="K128" i="5"/>
  <c r="C128" i="5"/>
  <c r="C127" i="5"/>
  <c r="C126" i="5"/>
  <c r="C125" i="5"/>
  <c r="C124" i="5"/>
  <c r="C123" i="5"/>
  <c r="C122" i="5"/>
  <c r="C121" i="5"/>
  <c r="C120" i="5"/>
  <c r="K117" i="5"/>
  <c r="F117" i="5"/>
  <c r="C117" i="5"/>
  <c r="B117" i="5"/>
  <c r="B128" i="5" s="1"/>
  <c r="C116" i="5"/>
  <c r="B116" i="5"/>
  <c r="B127" i="5" s="1"/>
  <c r="C115" i="5"/>
  <c r="B115" i="5"/>
  <c r="B126" i="5" s="1"/>
  <c r="C114" i="5"/>
  <c r="B114" i="5"/>
  <c r="B125" i="5" s="1"/>
  <c r="C113" i="5"/>
  <c r="B113" i="5"/>
  <c r="B124" i="5" s="1"/>
  <c r="C112" i="5"/>
  <c r="B112" i="5"/>
  <c r="B123" i="5" s="1"/>
  <c r="C111" i="5"/>
  <c r="B111" i="5"/>
  <c r="B122" i="5" s="1"/>
  <c r="C110" i="5"/>
  <c r="B110" i="5"/>
  <c r="B121" i="5" s="1"/>
  <c r="C109" i="5"/>
  <c r="B109" i="5"/>
  <c r="B120" i="5" s="1"/>
  <c r="D104" i="5"/>
  <c r="F100" i="5"/>
  <c r="C100" i="5"/>
  <c r="B100" i="5"/>
  <c r="C99" i="5"/>
  <c r="B99" i="5"/>
  <c r="C98" i="5"/>
  <c r="B98" i="5"/>
  <c r="C97" i="5"/>
  <c r="B97" i="5"/>
  <c r="C96" i="5"/>
  <c r="B96" i="5"/>
  <c r="C95" i="5"/>
  <c r="B95" i="5"/>
  <c r="C94" i="5"/>
  <c r="B94" i="5"/>
  <c r="C93" i="5"/>
  <c r="B93" i="5"/>
  <c r="C92" i="5"/>
  <c r="B92" i="5"/>
  <c r="F89" i="5"/>
  <c r="F128" i="5" s="1"/>
  <c r="C89" i="5"/>
  <c r="B89" i="5"/>
  <c r="C88" i="5"/>
  <c r="B88" i="5"/>
  <c r="C87" i="5"/>
  <c r="B87" i="5"/>
  <c r="C86" i="5"/>
  <c r="B86" i="5"/>
  <c r="C85" i="5"/>
  <c r="B85" i="5"/>
  <c r="C84" i="5"/>
  <c r="B84" i="5"/>
  <c r="C83" i="5"/>
  <c r="B83" i="5"/>
  <c r="C82" i="5"/>
  <c r="B82" i="5"/>
  <c r="C81" i="5"/>
  <c r="B81" i="5"/>
  <c r="D70" i="5"/>
  <c r="E67" i="5"/>
  <c r="C67" i="5"/>
  <c r="D64" i="5"/>
  <c r="C11" i="5" s="1"/>
  <c r="C63" i="5"/>
  <c r="C66" i="5" s="1"/>
  <c r="K128" i="4"/>
  <c r="C128" i="4"/>
  <c r="C127" i="4"/>
  <c r="C126" i="4"/>
  <c r="C125" i="4"/>
  <c r="C124" i="4"/>
  <c r="C123" i="4"/>
  <c r="C122" i="4"/>
  <c r="C121" i="4"/>
  <c r="C120" i="4"/>
  <c r="K117" i="4"/>
  <c r="C117" i="4"/>
  <c r="B117" i="4"/>
  <c r="B128" i="4" s="1"/>
  <c r="C116" i="4"/>
  <c r="B116" i="4"/>
  <c r="B127" i="4" s="1"/>
  <c r="C115" i="4"/>
  <c r="B115" i="4"/>
  <c r="B126" i="4" s="1"/>
  <c r="C114" i="4"/>
  <c r="B114" i="4"/>
  <c r="B125" i="4" s="1"/>
  <c r="C113" i="4"/>
  <c r="B113" i="4"/>
  <c r="B124" i="4" s="1"/>
  <c r="C112" i="4"/>
  <c r="B112" i="4"/>
  <c r="B123" i="4" s="1"/>
  <c r="C111" i="4"/>
  <c r="B111" i="4"/>
  <c r="B122" i="4" s="1"/>
  <c r="C110" i="4"/>
  <c r="B110" i="4"/>
  <c r="B121" i="4" s="1"/>
  <c r="C109" i="4"/>
  <c r="B109" i="4"/>
  <c r="B120" i="4" s="1"/>
  <c r="D104" i="4"/>
  <c r="F100" i="4"/>
  <c r="C100" i="4"/>
  <c r="B100" i="4"/>
  <c r="C99" i="4"/>
  <c r="B99" i="4"/>
  <c r="C98" i="4"/>
  <c r="B98" i="4"/>
  <c r="C97" i="4"/>
  <c r="B97" i="4"/>
  <c r="C96" i="4"/>
  <c r="B96" i="4"/>
  <c r="C95" i="4"/>
  <c r="B95" i="4"/>
  <c r="C94" i="4"/>
  <c r="B94" i="4"/>
  <c r="C93" i="4"/>
  <c r="B93" i="4"/>
  <c r="C92" i="4"/>
  <c r="B92" i="4"/>
  <c r="F89" i="4"/>
  <c r="F128" i="4" s="1"/>
  <c r="C89" i="4"/>
  <c r="B89" i="4"/>
  <c r="C88" i="4"/>
  <c r="B88" i="4"/>
  <c r="C87" i="4"/>
  <c r="B87" i="4"/>
  <c r="C86" i="4"/>
  <c r="B86" i="4"/>
  <c r="C85" i="4"/>
  <c r="B85" i="4"/>
  <c r="C84" i="4"/>
  <c r="B84" i="4"/>
  <c r="C83" i="4"/>
  <c r="B83" i="4"/>
  <c r="C82" i="4"/>
  <c r="B82" i="4"/>
  <c r="C81" i="4"/>
  <c r="B81" i="4"/>
  <c r="D70" i="4"/>
  <c r="C70" i="4"/>
  <c r="E67" i="4"/>
  <c r="C67" i="4"/>
  <c r="C66" i="4"/>
  <c r="D64" i="4"/>
  <c r="C11" i="4" s="1"/>
  <c r="D63" i="4"/>
  <c r="E66" i="4" s="1"/>
  <c r="C63" i="4"/>
  <c r="K128" i="3"/>
  <c r="F128" i="3"/>
  <c r="C128" i="3"/>
  <c r="C127" i="3"/>
  <c r="C126" i="3"/>
  <c r="B126" i="3"/>
  <c r="C125" i="3"/>
  <c r="B125" i="3"/>
  <c r="C124" i="3"/>
  <c r="C123" i="3"/>
  <c r="C122" i="3"/>
  <c r="C121" i="3"/>
  <c r="C120" i="3"/>
  <c r="B120" i="3"/>
  <c r="K117" i="3"/>
  <c r="C117" i="3"/>
  <c r="B117" i="3"/>
  <c r="B128" i="3" s="1"/>
  <c r="C116" i="3"/>
  <c r="B116" i="3"/>
  <c r="B127" i="3" s="1"/>
  <c r="C115" i="3"/>
  <c r="B115" i="3"/>
  <c r="C114" i="3"/>
  <c r="B114" i="3"/>
  <c r="C113" i="3"/>
  <c r="B113" i="3"/>
  <c r="B124" i="3" s="1"/>
  <c r="C112" i="3"/>
  <c r="B112" i="3"/>
  <c r="B123" i="3" s="1"/>
  <c r="C111" i="3"/>
  <c r="B111" i="3"/>
  <c r="B122" i="3" s="1"/>
  <c r="C110" i="3"/>
  <c r="B110" i="3"/>
  <c r="B121" i="3" s="1"/>
  <c r="C109" i="3"/>
  <c r="B109" i="3"/>
  <c r="D104" i="3"/>
  <c r="C100" i="3"/>
  <c r="B100" i="3"/>
  <c r="C99" i="3"/>
  <c r="B99" i="3"/>
  <c r="C98" i="3"/>
  <c r="B98" i="3"/>
  <c r="C97" i="3"/>
  <c r="B97" i="3"/>
  <c r="C96" i="3"/>
  <c r="B96" i="3"/>
  <c r="C95" i="3"/>
  <c r="B95" i="3"/>
  <c r="C94" i="3"/>
  <c r="B94" i="3"/>
  <c r="C93" i="3"/>
  <c r="B93" i="3"/>
  <c r="C92" i="3"/>
  <c r="B92" i="3"/>
  <c r="F89" i="3"/>
  <c r="F117" i="3" s="1"/>
  <c r="C89" i="3"/>
  <c r="B89" i="3"/>
  <c r="C88" i="3"/>
  <c r="B88" i="3"/>
  <c r="C87" i="3"/>
  <c r="B87" i="3"/>
  <c r="C86" i="3"/>
  <c r="B86" i="3"/>
  <c r="C85" i="3"/>
  <c r="B85" i="3"/>
  <c r="C84" i="3"/>
  <c r="B84" i="3"/>
  <c r="C83" i="3"/>
  <c r="B83" i="3"/>
  <c r="C82" i="3"/>
  <c r="B82" i="3"/>
  <c r="C81" i="3"/>
  <c r="B81" i="3"/>
  <c r="D70" i="3"/>
  <c r="E67" i="3"/>
  <c r="C67" i="3"/>
  <c r="D64" i="3"/>
  <c r="D71" i="3" s="1"/>
  <c r="D63" i="3"/>
  <c r="C71" i="3" s="1"/>
  <c r="C63" i="3"/>
  <c r="C66" i="3" s="1"/>
  <c r="C70" i="3" l="1"/>
  <c r="C73" i="3" s="1" a="1"/>
  <c r="C73" i="3" s="1"/>
  <c r="D83" i="3" s="1"/>
  <c r="E83" i="3" s="1"/>
  <c r="C70" i="5"/>
  <c r="G64" i="3"/>
  <c r="G67" i="3" s="1"/>
  <c r="C104" i="3" s="1"/>
  <c r="E66" i="3"/>
  <c r="D66" i="3"/>
  <c r="C11" i="3"/>
  <c r="H63" i="5"/>
  <c r="H66" i="5" s="1"/>
  <c r="D103" i="5" s="1"/>
  <c r="D71" i="5"/>
  <c r="G64" i="5"/>
  <c r="D67" i="5"/>
  <c r="H64" i="5"/>
  <c r="C71" i="5"/>
  <c r="D66" i="5"/>
  <c r="D67" i="4"/>
  <c r="D67" i="3"/>
  <c r="H64" i="3"/>
  <c r="C71" i="4"/>
  <c r="H63" i="4"/>
  <c r="H66" i="4" s="1"/>
  <c r="D103" i="4" s="1"/>
  <c r="D71" i="4"/>
  <c r="C73" i="4" s="1" a="1"/>
  <c r="C73" i="4" s="1"/>
  <c r="F117" i="4"/>
  <c r="G64" i="4"/>
  <c r="H64" i="4"/>
  <c r="D66" i="4"/>
  <c r="F100" i="3"/>
  <c r="H63" i="3"/>
  <c r="H66" i="3" s="1"/>
  <c r="D103" i="3" s="1"/>
  <c r="C73" i="5" l="1" a="1"/>
  <c r="C73" i="5" s="1"/>
  <c r="D99" i="5" s="1"/>
  <c r="E99" i="5" s="1"/>
  <c r="G66" i="3"/>
  <c r="C103" i="3" s="1"/>
  <c r="C106" i="3" s="1" a="1"/>
  <c r="C106" i="3" s="1"/>
  <c r="D114" i="3" s="1"/>
  <c r="E114" i="3" s="1"/>
  <c r="D89" i="3"/>
  <c r="E89" i="3" s="1"/>
  <c r="D86" i="3"/>
  <c r="E86" i="3" s="1"/>
  <c r="D84" i="3"/>
  <c r="E84" i="3" s="1"/>
  <c r="F83" i="3" s="1"/>
  <c r="D95" i="3"/>
  <c r="E95" i="3" s="1"/>
  <c r="D100" i="3"/>
  <c r="E100" i="3" s="1"/>
  <c r="D87" i="3"/>
  <c r="E87" i="3" s="1"/>
  <c r="D98" i="3"/>
  <c r="E98" i="3" s="1"/>
  <c r="D85" i="3"/>
  <c r="E85" i="3" s="1"/>
  <c r="D96" i="3"/>
  <c r="E96" i="3" s="1"/>
  <c r="D92" i="3"/>
  <c r="E92" i="3" s="1"/>
  <c r="D81" i="3"/>
  <c r="E81" i="3" s="1"/>
  <c r="D82" i="3"/>
  <c r="E82" i="3" s="1"/>
  <c r="F82" i="3" s="1"/>
  <c r="D94" i="3"/>
  <c r="E94" i="3" s="1"/>
  <c r="D88" i="3"/>
  <c r="E88" i="3" s="1"/>
  <c r="D99" i="3"/>
  <c r="E99" i="3" s="1"/>
  <c r="D97" i="3"/>
  <c r="E97" i="3" s="1"/>
  <c r="D93" i="3"/>
  <c r="E93" i="3" s="1"/>
  <c r="G66" i="5"/>
  <c r="C103" i="5" s="1"/>
  <c r="G67" i="5"/>
  <c r="C104" i="5" s="1"/>
  <c r="G67" i="4"/>
  <c r="C104" i="4" s="1"/>
  <c r="G66" i="4"/>
  <c r="C103" i="4" s="1"/>
  <c r="D96" i="4"/>
  <c r="E96" i="4" s="1"/>
  <c r="D100" i="4"/>
  <c r="E100" i="4" s="1"/>
  <c r="D88" i="4"/>
  <c r="E88" i="4" s="1"/>
  <c r="D84" i="4"/>
  <c r="E84" i="4" s="1"/>
  <c r="D83" i="4"/>
  <c r="E83" i="4" s="1"/>
  <c r="D82" i="4"/>
  <c r="E82" i="4" s="1"/>
  <c r="D85" i="4"/>
  <c r="E85" i="4" s="1"/>
  <c r="D97" i="4"/>
  <c r="E97" i="4" s="1"/>
  <c r="D89" i="4"/>
  <c r="E89" i="4" s="1"/>
  <c r="D98" i="4"/>
  <c r="E98" i="4" s="1"/>
  <c r="D92" i="4"/>
  <c r="E92" i="4" s="1"/>
  <c r="D86" i="4"/>
  <c r="E86" i="4" s="1"/>
  <c r="D95" i="4"/>
  <c r="E95" i="4" s="1"/>
  <c r="D87" i="4"/>
  <c r="E87" i="4" s="1"/>
  <c r="D99" i="4"/>
  <c r="E99" i="4" s="1"/>
  <c r="D94" i="4"/>
  <c r="E94" i="4" s="1"/>
  <c r="D93" i="4"/>
  <c r="E93" i="4" s="1"/>
  <c r="D81" i="4"/>
  <c r="E81" i="4" s="1"/>
  <c r="D86" i="5" l="1"/>
  <c r="E86" i="5" s="1"/>
  <c r="D82" i="5"/>
  <c r="E82" i="5" s="1"/>
  <c r="D83" i="5"/>
  <c r="E83" i="5" s="1"/>
  <c r="D98" i="5"/>
  <c r="E98" i="5" s="1"/>
  <c r="F98" i="5" s="1"/>
  <c r="D96" i="5"/>
  <c r="E96" i="5" s="1"/>
  <c r="D92" i="5"/>
  <c r="E92" i="5" s="1"/>
  <c r="D93" i="5"/>
  <c r="E93" i="5" s="1"/>
  <c r="D85" i="5"/>
  <c r="E85" i="5" s="1"/>
  <c r="D100" i="5"/>
  <c r="E100" i="5" s="1"/>
  <c r="F99" i="5" s="1"/>
  <c r="D84" i="5"/>
  <c r="E84" i="5" s="1"/>
  <c r="D88" i="5"/>
  <c r="E88" i="5" s="1"/>
  <c r="D95" i="5"/>
  <c r="E95" i="5" s="1"/>
  <c r="D81" i="5"/>
  <c r="E81" i="5" s="1"/>
  <c r="D89" i="5"/>
  <c r="E89" i="5" s="1"/>
  <c r="D94" i="5"/>
  <c r="E94" i="5" s="1"/>
  <c r="D87" i="5"/>
  <c r="E87" i="5" s="1"/>
  <c r="D97" i="5"/>
  <c r="E97" i="5" s="1"/>
  <c r="C106" i="5" a="1"/>
  <c r="C106" i="5" s="1"/>
  <c r="D116" i="5" s="1"/>
  <c r="E116" i="5" s="1"/>
  <c r="F99" i="3"/>
  <c r="F94" i="3"/>
  <c r="F81" i="3"/>
  <c r="G81" i="3" s="1"/>
  <c r="J82" i="3" s="1"/>
  <c r="F97" i="3"/>
  <c r="F93" i="3"/>
  <c r="F95" i="3"/>
  <c r="F85" i="3"/>
  <c r="F87" i="3"/>
  <c r="F98" i="3"/>
  <c r="F88" i="3"/>
  <c r="F84" i="3"/>
  <c r="F96" i="3"/>
  <c r="F86" i="3"/>
  <c r="F92" i="3"/>
  <c r="D121" i="3"/>
  <c r="E121" i="3" s="1"/>
  <c r="D126" i="3"/>
  <c r="E126" i="3" s="1"/>
  <c r="D122" i="3"/>
  <c r="E122" i="3" s="1"/>
  <c r="D110" i="3"/>
  <c r="E110" i="3" s="1"/>
  <c r="D123" i="3"/>
  <c r="E123" i="3" s="1"/>
  <c r="D112" i="3"/>
  <c r="E112" i="3" s="1"/>
  <c r="D113" i="3"/>
  <c r="E113" i="3" s="1"/>
  <c r="F113" i="3" s="1"/>
  <c r="D117" i="3"/>
  <c r="E117" i="3" s="1"/>
  <c r="D124" i="3"/>
  <c r="E124" i="3" s="1"/>
  <c r="D111" i="3"/>
  <c r="E111" i="3" s="1"/>
  <c r="D127" i="3"/>
  <c r="E127" i="3" s="1"/>
  <c r="D128" i="3"/>
  <c r="E128" i="3" s="1"/>
  <c r="D116" i="3"/>
  <c r="E116" i="3" s="1"/>
  <c r="D115" i="3"/>
  <c r="E115" i="3" s="1"/>
  <c r="F114" i="3" s="1"/>
  <c r="D125" i="3"/>
  <c r="E125" i="3" s="1"/>
  <c r="D109" i="3"/>
  <c r="E109" i="3" s="1"/>
  <c r="D120" i="3"/>
  <c r="E120" i="3" s="1"/>
  <c r="F83" i="4"/>
  <c r="F81" i="4"/>
  <c r="F93" i="4"/>
  <c r="F96" i="4"/>
  <c r="F95" i="4"/>
  <c r="F99" i="4"/>
  <c r="F85" i="4"/>
  <c r="F87" i="4"/>
  <c r="F82" i="4"/>
  <c r="F86" i="4"/>
  <c r="F84" i="4"/>
  <c r="F92" i="4"/>
  <c r="F88" i="4"/>
  <c r="F98" i="4"/>
  <c r="F94" i="4"/>
  <c r="F97" i="4"/>
  <c r="C106" i="4" a="1"/>
  <c r="C106" i="4" s="1"/>
  <c r="F120" i="3" l="1"/>
  <c r="F94" i="5"/>
  <c r="F95" i="5"/>
  <c r="F92" i="5"/>
  <c r="F97" i="5"/>
  <c r="F84" i="5"/>
  <c r="F86" i="5"/>
  <c r="F87" i="5"/>
  <c r="F82" i="5"/>
  <c r="F85" i="5"/>
  <c r="F93" i="5"/>
  <c r="F81" i="5"/>
  <c r="F88" i="5"/>
  <c r="F83" i="5"/>
  <c r="F96" i="5"/>
  <c r="D109" i="5"/>
  <c r="E109" i="5" s="1"/>
  <c r="D112" i="5"/>
  <c r="E112" i="5" s="1"/>
  <c r="D115" i="5"/>
  <c r="E115" i="5" s="1"/>
  <c r="F115" i="5" s="1"/>
  <c r="D126" i="5"/>
  <c r="E126" i="5" s="1"/>
  <c r="D110" i="5"/>
  <c r="E110" i="5" s="1"/>
  <c r="D120" i="5"/>
  <c r="E120" i="5" s="1"/>
  <c r="D117" i="5"/>
  <c r="E117" i="5" s="1"/>
  <c r="F116" i="5" s="1"/>
  <c r="D125" i="5"/>
  <c r="E125" i="5" s="1"/>
  <c r="D121" i="5"/>
  <c r="E121" i="5" s="1"/>
  <c r="D124" i="5"/>
  <c r="E124" i="5" s="1"/>
  <c r="D122" i="5"/>
  <c r="E122" i="5" s="1"/>
  <c r="D123" i="5"/>
  <c r="E123" i="5" s="1"/>
  <c r="D111" i="5"/>
  <c r="E111" i="5" s="1"/>
  <c r="D128" i="5"/>
  <c r="E128" i="5" s="1"/>
  <c r="D113" i="5"/>
  <c r="E113" i="5" s="1"/>
  <c r="D114" i="5"/>
  <c r="E114" i="5" s="1"/>
  <c r="D127" i="5"/>
  <c r="E127" i="5" s="1"/>
  <c r="G92" i="3"/>
  <c r="J94" i="3" s="1"/>
  <c r="F109" i="3"/>
  <c r="F115" i="3"/>
  <c r="F112" i="3"/>
  <c r="F116" i="3"/>
  <c r="F127" i="3"/>
  <c r="F124" i="3"/>
  <c r="F122" i="3"/>
  <c r="F111" i="3"/>
  <c r="H82" i="3"/>
  <c r="F121" i="3"/>
  <c r="H83" i="3"/>
  <c r="F110" i="3"/>
  <c r="F125" i="3"/>
  <c r="I82" i="3"/>
  <c r="F126" i="3"/>
  <c r="I83" i="3"/>
  <c r="J83" i="3"/>
  <c r="F123" i="3"/>
  <c r="G81" i="4"/>
  <c r="J82" i="4" s="1"/>
  <c r="G92" i="4"/>
  <c r="H94" i="4" s="1"/>
  <c r="D126" i="4"/>
  <c r="E126" i="4" s="1"/>
  <c r="D117" i="4"/>
  <c r="E117" i="4" s="1"/>
  <c r="D120" i="4"/>
  <c r="E120" i="4" s="1"/>
  <c r="D113" i="4"/>
  <c r="E113" i="4" s="1"/>
  <c r="D127" i="4"/>
  <c r="E127" i="4" s="1"/>
  <c r="D123" i="4"/>
  <c r="E123" i="4" s="1"/>
  <c r="D122" i="4"/>
  <c r="E122" i="4" s="1"/>
  <c r="D121" i="4"/>
  <c r="E121" i="4" s="1"/>
  <c r="D114" i="4"/>
  <c r="E114" i="4" s="1"/>
  <c r="D128" i="4"/>
  <c r="E128" i="4" s="1"/>
  <c r="D115" i="4"/>
  <c r="E115" i="4" s="1"/>
  <c r="D109" i="4"/>
  <c r="E109" i="4" s="1"/>
  <c r="D124" i="4"/>
  <c r="E124" i="4" s="1"/>
  <c r="D125" i="4"/>
  <c r="E125" i="4" s="1"/>
  <c r="D116" i="4"/>
  <c r="E116" i="4" s="1"/>
  <c r="D112" i="4"/>
  <c r="E112" i="4" s="1"/>
  <c r="D111" i="4"/>
  <c r="E111" i="4" s="1"/>
  <c r="D110" i="4"/>
  <c r="E110" i="4" s="1"/>
  <c r="G120" i="3" l="1"/>
  <c r="H122" i="3" s="1"/>
  <c r="F121" i="4"/>
  <c r="G92" i="5"/>
  <c r="J93" i="5" s="1"/>
  <c r="G81" i="5"/>
  <c r="H83" i="5" s="1"/>
  <c r="F125" i="5"/>
  <c r="F122" i="5"/>
  <c r="F111" i="5"/>
  <c r="F126" i="5"/>
  <c r="F121" i="5"/>
  <c r="F109" i="5"/>
  <c r="F114" i="5"/>
  <c r="F123" i="5"/>
  <c r="F127" i="5"/>
  <c r="F112" i="5"/>
  <c r="F120" i="5"/>
  <c r="F110" i="5"/>
  <c r="F113" i="5"/>
  <c r="F124" i="5"/>
  <c r="I93" i="3"/>
  <c r="H94" i="3"/>
  <c r="J93" i="3"/>
  <c r="H93" i="3"/>
  <c r="I94" i="3"/>
  <c r="G109" i="3"/>
  <c r="H111" i="3" s="1"/>
  <c r="I86" i="3"/>
  <c r="J86" i="3"/>
  <c r="I85" i="3"/>
  <c r="J85" i="3"/>
  <c r="H82" i="4"/>
  <c r="H83" i="4"/>
  <c r="I82" i="4"/>
  <c r="I83" i="4"/>
  <c r="J83" i="4"/>
  <c r="F116" i="4"/>
  <c r="J93" i="4"/>
  <c r="F110" i="4"/>
  <c r="J94" i="4"/>
  <c r="H93" i="4"/>
  <c r="F122" i="4"/>
  <c r="I93" i="4"/>
  <c r="F125" i="4"/>
  <c r="F123" i="4"/>
  <c r="I94" i="4"/>
  <c r="F127" i="4"/>
  <c r="F112" i="4"/>
  <c r="F124" i="4"/>
  <c r="F109" i="4"/>
  <c r="G109" i="4" s="1"/>
  <c r="F113" i="4"/>
  <c r="F120" i="4"/>
  <c r="F115" i="4"/>
  <c r="F111" i="4"/>
  <c r="F114" i="4"/>
  <c r="F126" i="4"/>
  <c r="G120" i="4" l="1"/>
  <c r="H121" i="4" s="1"/>
  <c r="J121" i="3"/>
  <c r="I121" i="3"/>
  <c r="I122" i="3"/>
  <c r="J122" i="3"/>
  <c r="H121" i="3"/>
  <c r="I94" i="5"/>
  <c r="I93" i="5"/>
  <c r="H93" i="5"/>
  <c r="J94" i="5"/>
  <c r="H94" i="5"/>
  <c r="I83" i="5"/>
  <c r="J82" i="5"/>
  <c r="I82" i="5"/>
  <c r="H82" i="5"/>
  <c r="J83" i="5"/>
  <c r="G109" i="5"/>
  <c r="J110" i="5" s="1"/>
  <c r="G120" i="5"/>
  <c r="J122" i="5" s="1"/>
  <c r="I97" i="3"/>
  <c r="J96" i="3"/>
  <c r="I96" i="3"/>
  <c r="J97" i="3"/>
  <c r="J111" i="3"/>
  <c r="H110" i="3"/>
  <c r="I110" i="3"/>
  <c r="J110" i="3"/>
  <c r="I111" i="3"/>
  <c r="I85" i="4"/>
  <c r="J86" i="4"/>
  <c r="J88" i="3"/>
  <c r="C77" i="3" s="1"/>
  <c r="C76" i="3" s="1"/>
  <c r="J85" i="4"/>
  <c r="I86" i="4"/>
  <c r="I96" i="4"/>
  <c r="I97" i="4"/>
  <c r="J97" i="4"/>
  <c r="J96" i="4"/>
  <c r="H122" i="4"/>
  <c r="I122" i="4"/>
  <c r="I121" i="4"/>
  <c r="H110" i="4"/>
  <c r="J111" i="4"/>
  <c r="J110" i="4"/>
  <c r="I111" i="4"/>
  <c r="I110" i="4"/>
  <c r="H111" i="4"/>
  <c r="J121" i="4" l="1"/>
  <c r="J125" i="4" s="1"/>
  <c r="J122" i="4"/>
  <c r="J125" i="3"/>
  <c r="J124" i="3"/>
  <c r="I124" i="3"/>
  <c r="I125" i="3"/>
  <c r="J97" i="5"/>
  <c r="I97" i="5"/>
  <c r="I96" i="5"/>
  <c r="J96" i="5"/>
  <c r="I86" i="5"/>
  <c r="I85" i="5"/>
  <c r="J86" i="5"/>
  <c r="J85" i="5"/>
  <c r="J121" i="5"/>
  <c r="I111" i="5"/>
  <c r="H121" i="5"/>
  <c r="H110" i="5"/>
  <c r="I110" i="5"/>
  <c r="H111" i="5"/>
  <c r="J111" i="5"/>
  <c r="H122" i="5"/>
  <c r="I122" i="5"/>
  <c r="I121" i="5"/>
  <c r="J99" i="3"/>
  <c r="E77" i="3" s="1"/>
  <c r="E76" i="3" s="1"/>
  <c r="I113" i="3"/>
  <c r="I114" i="3"/>
  <c r="J114" i="3"/>
  <c r="J113" i="3"/>
  <c r="J89" i="3"/>
  <c r="B77" i="3" s="1"/>
  <c r="B78" i="3" s="1"/>
  <c r="J88" i="4"/>
  <c r="J89" i="4" s="1"/>
  <c r="B77" i="4" s="1"/>
  <c r="J99" i="4"/>
  <c r="I114" i="4"/>
  <c r="I113" i="4"/>
  <c r="J113" i="4"/>
  <c r="J114" i="4"/>
  <c r="I124" i="4"/>
  <c r="I125" i="4"/>
  <c r="J124" i="4" l="1"/>
  <c r="J127" i="4" s="1"/>
  <c r="J127" i="3"/>
  <c r="J128" i="3" s="1"/>
  <c r="J99" i="5"/>
  <c r="J100" i="5" s="1"/>
  <c r="D77" i="5" s="1"/>
  <c r="D78" i="5" s="1"/>
  <c r="J88" i="5"/>
  <c r="C77" i="5" s="1"/>
  <c r="C76" i="5" s="1"/>
  <c r="J114" i="5"/>
  <c r="I114" i="5"/>
  <c r="I113" i="5"/>
  <c r="J113" i="5"/>
  <c r="I124" i="5"/>
  <c r="J125" i="5"/>
  <c r="I125" i="5"/>
  <c r="J124" i="5"/>
  <c r="J100" i="3"/>
  <c r="D77" i="3" s="1"/>
  <c r="D78" i="3" s="1"/>
  <c r="J116" i="3"/>
  <c r="J117" i="3" s="1"/>
  <c r="B76" i="3"/>
  <c r="C77" i="4"/>
  <c r="C76" i="4" s="1"/>
  <c r="E77" i="4"/>
  <c r="E76" i="4" s="1"/>
  <c r="J100" i="4"/>
  <c r="D77" i="4" s="1"/>
  <c r="J116" i="4"/>
  <c r="B78" i="4"/>
  <c r="B76" i="4"/>
  <c r="K127" i="3" l="1"/>
  <c r="E77" i="5"/>
  <c r="E76" i="5" s="1"/>
  <c r="D76" i="5"/>
  <c r="J89" i="5"/>
  <c r="B77" i="5" s="1"/>
  <c r="B78" i="5" s="1"/>
  <c r="J116" i="5"/>
  <c r="K116" i="5" s="1"/>
  <c r="J127" i="5"/>
  <c r="J128" i="5" s="1"/>
  <c r="D76" i="3"/>
  <c r="K116" i="3"/>
  <c r="D78" i="4"/>
  <c r="D76" i="4"/>
  <c r="K116" i="4"/>
  <c r="J117" i="4"/>
  <c r="J128" i="4"/>
  <c r="K127" i="4"/>
  <c r="B76" i="5" l="1"/>
  <c r="K127" i="5"/>
  <c r="J117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Lukas Frcka</author>
  </authors>
  <commentList>
    <comment ref="G63" authorId="0" shapeId="0" xr:uid="{C45274E3-BAFE-47E8-9022-A460260A905D}">
      <text>
        <r>
          <rPr>
            <b/>
            <sz val="9"/>
            <color indexed="81"/>
            <rFont val="Tahoma"/>
            <family val="2"/>
            <charset val="238"/>
          </rPr>
          <t>Lukas Frcka:</t>
        </r>
        <r>
          <rPr>
            <sz val="9"/>
            <color indexed="81"/>
            <rFont val="Tahoma"/>
            <family val="2"/>
            <charset val="238"/>
          </rPr>
          <t xml:space="preserve">
Zadat ručne nejnižšší hodnotu na ose X (buď tedy -15, nebo -20°C)</t>
        </r>
      </text>
    </comment>
    <comment ref="C64" authorId="0" shapeId="0" xr:uid="{8C088DBE-3F52-4A84-AA20-D3C16625F828}">
      <text>
        <r>
          <rPr>
            <b/>
            <sz val="9"/>
            <color indexed="81"/>
            <rFont val="Tahoma"/>
            <family val="2"/>
            <charset val="238"/>
          </rPr>
          <t>Lukas Frcka:</t>
        </r>
        <r>
          <rPr>
            <sz val="9"/>
            <color indexed="81"/>
            <rFont val="Tahoma"/>
            <family val="2"/>
            <charset val="238"/>
          </rPr>
          <t xml:space="preserve">
ZADAT RUČNĚ NEJNIŽŽŠÍ HODNOTU NA OSE Y (0)</t>
        </r>
      </text>
    </comment>
    <comment ref="H67" authorId="0" shapeId="0" xr:uid="{ABD26601-0324-4D2F-B999-1C43F753E8B7}">
      <text>
        <r>
          <rPr>
            <b/>
            <sz val="9"/>
            <color indexed="81"/>
            <rFont val="Tahoma"/>
            <family val="2"/>
            <charset val="238"/>
          </rPr>
          <t>Lukas Frcka:</t>
        </r>
        <r>
          <rPr>
            <sz val="9"/>
            <color indexed="81"/>
            <rFont val="Tahoma"/>
            <family val="2"/>
            <charset val="238"/>
          </rPr>
          <t xml:space="preserve">
ZADAT RUČNĚ NEJNIŽŽŠÍ HODNOTU NA OSE Y (0)</t>
        </r>
      </text>
    </comment>
    <comment ref="C77" authorId="0" shapeId="0" xr:uid="{16FF3366-179E-451F-A430-1D1581F76ECC}">
      <text>
        <r>
          <rPr>
            <b/>
            <sz val="9"/>
            <color indexed="81"/>
            <rFont val="Tahoma"/>
            <family val="2"/>
            <charset val="238"/>
          </rPr>
          <t>Lukas Frcka:</t>
        </r>
        <r>
          <rPr>
            <sz val="9"/>
            <color indexed="81"/>
            <rFont val="Tahoma"/>
            <family val="2"/>
            <charset val="238"/>
          </rPr>
          <t xml:space="preserve">
DOPLNIT POLYNOM DLE BODŮ, NEBO VÝSLEDKY PO STEP5</t>
        </r>
      </text>
    </comment>
    <comment ref="E77" authorId="0" shapeId="0" xr:uid="{035CBAE5-8882-4FF8-B7F4-05ECC8DA3344}">
      <text>
        <r>
          <rPr>
            <b/>
            <sz val="9"/>
            <color indexed="81"/>
            <rFont val="Tahoma"/>
            <family val="2"/>
            <charset val="238"/>
          </rPr>
          <t>Lukas Frcka:</t>
        </r>
        <r>
          <rPr>
            <sz val="9"/>
            <color indexed="81"/>
            <rFont val="Tahoma"/>
            <family val="2"/>
            <charset val="238"/>
          </rPr>
          <t xml:space="preserve">
DOPLNIT POLYNOM DLE BODŮ, NEBO VÝSLEDKY PO STEP5</t>
        </r>
      </text>
    </comment>
    <comment ref="F89" authorId="0" shapeId="0" xr:uid="{45052C73-0F0B-458C-BE18-59BA22DA9C2C}">
      <text>
        <r>
          <rPr>
            <b/>
            <sz val="9"/>
            <color indexed="81"/>
            <rFont val="Tahoma"/>
            <family val="2"/>
            <charset val="238"/>
          </rPr>
          <t>Lukas Frcka:</t>
        </r>
        <r>
          <rPr>
            <sz val="9"/>
            <color indexed="81"/>
            <rFont val="Tahoma"/>
            <family val="2"/>
            <charset val="238"/>
          </rPr>
          <t xml:space="preserve">
ZAPSAT HODNOTU 0</t>
        </r>
      </text>
    </comment>
    <comment ref="F100" authorId="0" shapeId="0" xr:uid="{A5D47102-1658-4052-96C0-A4539D5F4156}">
      <text>
        <r>
          <rPr>
            <b/>
            <sz val="9"/>
            <color indexed="81"/>
            <rFont val="Tahoma"/>
            <family val="2"/>
            <charset val="238"/>
          </rPr>
          <t>Lukas Frcka:</t>
        </r>
        <r>
          <rPr>
            <sz val="9"/>
            <color indexed="81"/>
            <rFont val="Tahoma"/>
            <family val="2"/>
            <charset val="238"/>
          </rPr>
          <t xml:space="preserve">
ZAPSAT HODNOTU 0</t>
        </r>
      </text>
    </comment>
    <comment ref="F117" authorId="0" shapeId="0" xr:uid="{9080FEB8-1E39-4D18-AFA0-57CFD8AB464B}">
      <text>
        <r>
          <rPr>
            <b/>
            <sz val="9"/>
            <color indexed="81"/>
            <rFont val="Tahoma"/>
            <family val="2"/>
            <charset val="238"/>
          </rPr>
          <t>Lukas Frcka:</t>
        </r>
        <r>
          <rPr>
            <sz val="9"/>
            <color indexed="81"/>
            <rFont val="Tahoma"/>
            <family val="2"/>
            <charset val="238"/>
          </rPr>
          <t xml:space="preserve">
ZAPSAT HODNOTU 0</t>
        </r>
      </text>
    </comment>
    <comment ref="K117" authorId="0" shapeId="0" xr:uid="{D97A6D56-DCF4-4374-A969-A143F2A4D282}">
      <text>
        <r>
          <rPr>
            <b/>
            <sz val="9"/>
            <color indexed="81"/>
            <rFont val="Tahoma"/>
            <family val="2"/>
            <charset val="238"/>
          </rPr>
          <t>Lukas Frcka:</t>
        </r>
        <r>
          <rPr>
            <sz val="9"/>
            <color indexed="81"/>
            <rFont val="Tahoma"/>
            <family val="2"/>
            <charset val="238"/>
          </rPr>
          <t xml:space="preserve">
Zadat ručne nejnižšší hodnotu na ose X (buď tedy -15, nebo -20°C)</t>
        </r>
      </text>
    </comment>
    <comment ref="F128" authorId="0" shapeId="0" xr:uid="{BA2ED768-F24C-4B70-B2F0-720E78956876}">
      <text>
        <r>
          <rPr>
            <b/>
            <sz val="9"/>
            <color indexed="81"/>
            <rFont val="Tahoma"/>
            <family val="2"/>
            <charset val="238"/>
          </rPr>
          <t>Lukas Frcka:</t>
        </r>
        <r>
          <rPr>
            <sz val="9"/>
            <color indexed="81"/>
            <rFont val="Tahoma"/>
            <family val="2"/>
            <charset val="238"/>
          </rPr>
          <t xml:space="preserve">
ZAPSAT HODNOTU 0</t>
        </r>
      </text>
    </comment>
    <comment ref="K128" authorId="0" shapeId="0" xr:uid="{EC78436D-34C3-4775-8344-7DB4EBD9CADE}">
      <text>
        <r>
          <rPr>
            <b/>
            <sz val="9"/>
            <color indexed="81"/>
            <rFont val="Tahoma"/>
            <family val="2"/>
            <charset val="238"/>
          </rPr>
          <t>Lukas Frcka:</t>
        </r>
        <r>
          <rPr>
            <sz val="9"/>
            <color indexed="81"/>
            <rFont val="Tahoma"/>
            <family val="2"/>
            <charset val="238"/>
          </rPr>
          <t xml:space="preserve">
Zadat ručne nejnižšší hodnotu na ose X (buď tedy -15, nebo -20°C)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Lukas Frcka</author>
  </authors>
  <commentList>
    <comment ref="G63" authorId="0" shapeId="0" xr:uid="{E95D941A-FDD2-4A0D-B2FD-A63B6816590B}">
      <text>
        <r>
          <rPr>
            <b/>
            <sz val="9"/>
            <color indexed="81"/>
            <rFont val="Tahoma"/>
            <family val="2"/>
            <charset val="238"/>
          </rPr>
          <t>Lukas Frcka:</t>
        </r>
        <r>
          <rPr>
            <sz val="9"/>
            <color indexed="81"/>
            <rFont val="Tahoma"/>
            <family val="2"/>
            <charset val="238"/>
          </rPr>
          <t xml:space="preserve">
Zadat ručne nejnižšší hodnotu na ose X (buď tedy -15, nebo -20°C)</t>
        </r>
      </text>
    </comment>
    <comment ref="C64" authorId="0" shapeId="0" xr:uid="{93575E8D-83D7-460E-89D5-6E1117992B8D}">
      <text>
        <r>
          <rPr>
            <b/>
            <sz val="9"/>
            <color indexed="81"/>
            <rFont val="Tahoma"/>
            <family val="2"/>
            <charset val="238"/>
          </rPr>
          <t>Lukas Frcka:</t>
        </r>
        <r>
          <rPr>
            <sz val="9"/>
            <color indexed="81"/>
            <rFont val="Tahoma"/>
            <family val="2"/>
            <charset val="238"/>
          </rPr>
          <t xml:space="preserve">
ZADAT RUČNĚ NEJNIŽŽŠÍ HODNOTU NA OSE Y (0)</t>
        </r>
      </text>
    </comment>
    <comment ref="H67" authorId="0" shapeId="0" xr:uid="{80078C63-219D-4B1F-8199-BB35E7CA0FFF}">
      <text>
        <r>
          <rPr>
            <b/>
            <sz val="9"/>
            <color indexed="81"/>
            <rFont val="Tahoma"/>
            <family val="2"/>
            <charset val="238"/>
          </rPr>
          <t>Lukas Frcka:</t>
        </r>
        <r>
          <rPr>
            <sz val="9"/>
            <color indexed="81"/>
            <rFont val="Tahoma"/>
            <family val="2"/>
            <charset val="238"/>
          </rPr>
          <t xml:space="preserve">
ZADAT RUČNĚ NEJNIŽŽŠÍ HODNOTU NA OSE Y (0)</t>
        </r>
      </text>
    </comment>
    <comment ref="C77" authorId="0" shapeId="0" xr:uid="{6D7BF692-AAEC-40D6-AE20-6DB1F64EFB30}">
      <text>
        <r>
          <rPr>
            <b/>
            <sz val="9"/>
            <color indexed="81"/>
            <rFont val="Tahoma"/>
            <family val="2"/>
            <charset val="238"/>
          </rPr>
          <t>Lukas Frcka:</t>
        </r>
        <r>
          <rPr>
            <sz val="9"/>
            <color indexed="81"/>
            <rFont val="Tahoma"/>
            <family val="2"/>
            <charset val="238"/>
          </rPr>
          <t xml:space="preserve">
DOPLNIT POLYNOM DLE BODŮ, NEBO VÝSLEDKY PO STEP5</t>
        </r>
      </text>
    </comment>
    <comment ref="E77" authorId="0" shapeId="0" xr:uid="{7F0017E5-9737-4969-B292-B1EBFD15D9F8}">
      <text>
        <r>
          <rPr>
            <b/>
            <sz val="9"/>
            <color indexed="81"/>
            <rFont val="Tahoma"/>
            <family val="2"/>
            <charset val="238"/>
          </rPr>
          <t>Lukas Frcka:</t>
        </r>
        <r>
          <rPr>
            <sz val="9"/>
            <color indexed="81"/>
            <rFont val="Tahoma"/>
            <family val="2"/>
            <charset val="238"/>
          </rPr>
          <t xml:space="preserve">
DOPLNIT POLYNOM DLE BODŮ, NEBO VÝSLEDKY PO STEP5</t>
        </r>
      </text>
    </comment>
    <comment ref="F89" authorId="0" shapeId="0" xr:uid="{2355CB88-0160-4523-BD82-9A71CB379CED}">
      <text>
        <r>
          <rPr>
            <b/>
            <sz val="9"/>
            <color indexed="81"/>
            <rFont val="Tahoma"/>
            <family val="2"/>
            <charset val="238"/>
          </rPr>
          <t>Lukas Frcka:</t>
        </r>
        <r>
          <rPr>
            <sz val="9"/>
            <color indexed="81"/>
            <rFont val="Tahoma"/>
            <family val="2"/>
            <charset val="238"/>
          </rPr>
          <t xml:space="preserve">
ZAPSAT HODNOTU 0</t>
        </r>
      </text>
    </comment>
    <comment ref="F100" authorId="0" shapeId="0" xr:uid="{402A7DE6-E055-4BD4-AA19-A73C71D60E21}">
      <text>
        <r>
          <rPr>
            <b/>
            <sz val="9"/>
            <color indexed="81"/>
            <rFont val="Tahoma"/>
            <family val="2"/>
            <charset val="238"/>
          </rPr>
          <t>Lukas Frcka:</t>
        </r>
        <r>
          <rPr>
            <sz val="9"/>
            <color indexed="81"/>
            <rFont val="Tahoma"/>
            <family val="2"/>
            <charset val="238"/>
          </rPr>
          <t xml:space="preserve">
ZAPSAT HODNOTU 0</t>
        </r>
      </text>
    </comment>
    <comment ref="F117" authorId="0" shapeId="0" xr:uid="{C55CA95E-CFB1-4DC2-9639-C8FAA43A3039}">
      <text>
        <r>
          <rPr>
            <b/>
            <sz val="9"/>
            <color indexed="81"/>
            <rFont val="Tahoma"/>
            <family val="2"/>
            <charset val="238"/>
          </rPr>
          <t>Lukas Frcka:</t>
        </r>
        <r>
          <rPr>
            <sz val="9"/>
            <color indexed="81"/>
            <rFont val="Tahoma"/>
            <family val="2"/>
            <charset val="238"/>
          </rPr>
          <t xml:space="preserve">
ZAPSAT HODNOTU 0</t>
        </r>
      </text>
    </comment>
    <comment ref="K117" authorId="0" shapeId="0" xr:uid="{3533CE14-5DCD-4063-A7B9-5C93954172A3}">
      <text>
        <r>
          <rPr>
            <b/>
            <sz val="9"/>
            <color indexed="81"/>
            <rFont val="Tahoma"/>
            <family val="2"/>
            <charset val="238"/>
          </rPr>
          <t>Lukas Frcka:</t>
        </r>
        <r>
          <rPr>
            <sz val="9"/>
            <color indexed="81"/>
            <rFont val="Tahoma"/>
            <family val="2"/>
            <charset val="238"/>
          </rPr>
          <t xml:space="preserve">
Zadat ručne nejnižšší hodnotu na ose X (buď tedy -15, nebo -20°C)</t>
        </r>
      </text>
    </comment>
    <comment ref="F128" authorId="0" shapeId="0" xr:uid="{6673F3BA-101E-495A-85BA-7A0F58C8A888}">
      <text>
        <r>
          <rPr>
            <b/>
            <sz val="9"/>
            <color indexed="81"/>
            <rFont val="Tahoma"/>
            <family val="2"/>
            <charset val="238"/>
          </rPr>
          <t>Lukas Frcka:</t>
        </r>
        <r>
          <rPr>
            <sz val="9"/>
            <color indexed="81"/>
            <rFont val="Tahoma"/>
            <family val="2"/>
            <charset val="238"/>
          </rPr>
          <t xml:space="preserve">
ZAPSAT HODNOTU 0</t>
        </r>
      </text>
    </comment>
    <comment ref="K128" authorId="0" shapeId="0" xr:uid="{ECD43C8D-B889-4D8E-80ED-8E9C9E3B1C02}">
      <text>
        <r>
          <rPr>
            <b/>
            <sz val="9"/>
            <color indexed="81"/>
            <rFont val="Tahoma"/>
            <family val="2"/>
            <charset val="238"/>
          </rPr>
          <t>Lukas Frcka:</t>
        </r>
        <r>
          <rPr>
            <sz val="9"/>
            <color indexed="81"/>
            <rFont val="Tahoma"/>
            <family val="2"/>
            <charset val="238"/>
          </rPr>
          <t xml:space="preserve">
Zadat ručne nejnižšší hodnotu na ose X (buď tedy -15, nebo -20°C)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Lukas Frcka</author>
  </authors>
  <commentList>
    <comment ref="G63" authorId="0" shapeId="0" xr:uid="{6C85B4B0-D2B8-4F98-A559-52B037F8D49C}">
      <text>
        <r>
          <rPr>
            <b/>
            <sz val="9"/>
            <color indexed="81"/>
            <rFont val="Tahoma"/>
            <family val="2"/>
            <charset val="238"/>
          </rPr>
          <t>Lukas Frcka:</t>
        </r>
        <r>
          <rPr>
            <sz val="9"/>
            <color indexed="81"/>
            <rFont val="Tahoma"/>
            <family val="2"/>
            <charset val="238"/>
          </rPr>
          <t xml:space="preserve">
Zadat ručne nejnižšší hodnotu na ose X (buď tedy -15, nebo -20°C)</t>
        </r>
      </text>
    </comment>
    <comment ref="C64" authorId="0" shapeId="0" xr:uid="{9B76A994-B5BA-416A-81CD-F67ED317E90F}">
      <text>
        <r>
          <rPr>
            <b/>
            <sz val="9"/>
            <color indexed="81"/>
            <rFont val="Tahoma"/>
            <family val="2"/>
            <charset val="238"/>
          </rPr>
          <t>Lukas Frcka:</t>
        </r>
        <r>
          <rPr>
            <sz val="9"/>
            <color indexed="81"/>
            <rFont val="Tahoma"/>
            <family val="2"/>
            <charset val="238"/>
          </rPr>
          <t xml:space="preserve">
ZADAT RUČNĚ NEJNIŽŽŠÍ HODNOTU NA OSE Y (0)</t>
        </r>
      </text>
    </comment>
    <comment ref="H67" authorId="0" shapeId="0" xr:uid="{99A86468-C447-47A0-BA21-1FAA5F135EF0}">
      <text>
        <r>
          <rPr>
            <b/>
            <sz val="9"/>
            <color indexed="81"/>
            <rFont val="Tahoma"/>
            <family val="2"/>
            <charset val="238"/>
          </rPr>
          <t>Lukas Frcka:</t>
        </r>
        <r>
          <rPr>
            <sz val="9"/>
            <color indexed="81"/>
            <rFont val="Tahoma"/>
            <family val="2"/>
            <charset val="238"/>
          </rPr>
          <t xml:space="preserve">
ZADAT RUČNĚ NEJNIŽŽŠÍ HODNOTU NA OSE Y (0)</t>
        </r>
      </text>
    </comment>
    <comment ref="C77" authorId="0" shapeId="0" xr:uid="{01317840-82F1-4BFE-AB5A-1E67AF2C8580}">
      <text>
        <r>
          <rPr>
            <b/>
            <sz val="9"/>
            <color indexed="81"/>
            <rFont val="Tahoma"/>
            <family val="2"/>
            <charset val="238"/>
          </rPr>
          <t>Lukas Frcka:</t>
        </r>
        <r>
          <rPr>
            <sz val="9"/>
            <color indexed="81"/>
            <rFont val="Tahoma"/>
            <family val="2"/>
            <charset val="238"/>
          </rPr>
          <t xml:space="preserve">
DOPLNIT POLYNOM DLE BODŮ, NEBO VÝSLEDKY PO STEP5</t>
        </r>
      </text>
    </comment>
    <comment ref="E77" authorId="0" shapeId="0" xr:uid="{D95DC9F6-6C5F-485D-877C-FD5C45C8A20D}">
      <text>
        <r>
          <rPr>
            <b/>
            <sz val="9"/>
            <color indexed="81"/>
            <rFont val="Tahoma"/>
            <family val="2"/>
            <charset val="238"/>
          </rPr>
          <t>Lukas Frcka:</t>
        </r>
        <r>
          <rPr>
            <sz val="9"/>
            <color indexed="81"/>
            <rFont val="Tahoma"/>
            <family val="2"/>
            <charset val="238"/>
          </rPr>
          <t xml:space="preserve">
DOPLNIT POLYNOM DLE BODŮ, NEBO VÝSLEDKY PO STEP5</t>
        </r>
      </text>
    </comment>
    <comment ref="F89" authorId="0" shapeId="0" xr:uid="{4DC02910-3137-4BD5-8CEF-EB89C6455F17}">
      <text>
        <r>
          <rPr>
            <b/>
            <sz val="9"/>
            <color indexed="81"/>
            <rFont val="Tahoma"/>
            <family val="2"/>
            <charset val="238"/>
          </rPr>
          <t>Lukas Frcka:</t>
        </r>
        <r>
          <rPr>
            <sz val="9"/>
            <color indexed="81"/>
            <rFont val="Tahoma"/>
            <family val="2"/>
            <charset val="238"/>
          </rPr>
          <t xml:space="preserve">
ZAPSAT HODNOTU 0</t>
        </r>
      </text>
    </comment>
    <comment ref="F100" authorId="0" shapeId="0" xr:uid="{671EA53F-7702-4481-808E-0C34DAEADB76}">
      <text>
        <r>
          <rPr>
            <b/>
            <sz val="9"/>
            <color indexed="81"/>
            <rFont val="Tahoma"/>
            <family val="2"/>
            <charset val="238"/>
          </rPr>
          <t>Lukas Frcka:</t>
        </r>
        <r>
          <rPr>
            <sz val="9"/>
            <color indexed="81"/>
            <rFont val="Tahoma"/>
            <family val="2"/>
            <charset val="238"/>
          </rPr>
          <t xml:space="preserve">
ZAPSAT HODNOTU 0</t>
        </r>
      </text>
    </comment>
    <comment ref="F117" authorId="0" shapeId="0" xr:uid="{637508C5-81E3-4776-8557-B0F8BA418B27}">
      <text>
        <r>
          <rPr>
            <b/>
            <sz val="9"/>
            <color indexed="81"/>
            <rFont val="Tahoma"/>
            <family val="2"/>
            <charset val="238"/>
          </rPr>
          <t>Lukas Frcka:</t>
        </r>
        <r>
          <rPr>
            <sz val="9"/>
            <color indexed="81"/>
            <rFont val="Tahoma"/>
            <family val="2"/>
            <charset val="238"/>
          </rPr>
          <t xml:space="preserve">
ZAPSAT HODNOTU 0</t>
        </r>
      </text>
    </comment>
    <comment ref="K117" authorId="0" shapeId="0" xr:uid="{4DDF6484-547A-43AA-B4E0-B97A433EECD7}">
      <text>
        <r>
          <rPr>
            <b/>
            <sz val="9"/>
            <color indexed="81"/>
            <rFont val="Tahoma"/>
            <family val="2"/>
            <charset val="238"/>
          </rPr>
          <t>Lukas Frcka:</t>
        </r>
        <r>
          <rPr>
            <sz val="9"/>
            <color indexed="81"/>
            <rFont val="Tahoma"/>
            <family val="2"/>
            <charset val="238"/>
          </rPr>
          <t xml:space="preserve">
Zadat ručne nejnižšší hodnotu na ose X (buď tedy -15, nebo -20°C)</t>
        </r>
      </text>
    </comment>
    <comment ref="F128" authorId="0" shapeId="0" xr:uid="{D9F23BBB-96CC-4F2E-946C-B4CC459C068E}">
      <text>
        <r>
          <rPr>
            <b/>
            <sz val="9"/>
            <color indexed="81"/>
            <rFont val="Tahoma"/>
            <family val="2"/>
            <charset val="238"/>
          </rPr>
          <t>Lukas Frcka:</t>
        </r>
        <r>
          <rPr>
            <sz val="9"/>
            <color indexed="81"/>
            <rFont val="Tahoma"/>
            <family val="2"/>
            <charset val="238"/>
          </rPr>
          <t xml:space="preserve">
ZAPSAT HODNOTU 0</t>
        </r>
      </text>
    </comment>
    <comment ref="K128" authorId="0" shapeId="0" xr:uid="{AAD982D7-4745-42D1-ACF2-31A1FACB14FA}">
      <text>
        <r>
          <rPr>
            <b/>
            <sz val="9"/>
            <color indexed="81"/>
            <rFont val="Tahoma"/>
            <family val="2"/>
            <charset val="238"/>
          </rPr>
          <t>Lukas Frcka:</t>
        </r>
        <r>
          <rPr>
            <sz val="9"/>
            <color indexed="81"/>
            <rFont val="Tahoma"/>
            <family val="2"/>
            <charset val="238"/>
          </rPr>
          <t xml:space="preserve">
Zadat ručne nejnižšší hodnotu na ose X (buď tedy -15, nebo -20°C)</t>
        </r>
      </text>
    </comment>
  </commentList>
</comment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<sst xmlns="http://schemas.openxmlformats.org/spreadsheetml/2006/main" count="408" uniqueCount="57">
  <si>
    <t>Návrh výkonu tepelného čerpadla s ohledem na bod bivalence - BWL1-S 05/07 Split</t>
  </si>
  <si>
    <t>ZADÁNÍ HODNOT:</t>
  </si>
  <si>
    <t>Venkovní výpočtová teplota:</t>
  </si>
  <si>
    <t>°C</t>
  </si>
  <si>
    <t>Nejvyšší venkovní teplota v topném období:</t>
  </si>
  <si>
    <t>Tepelná ztráta:</t>
  </si>
  <si>
    <t>kW</t>
  </si>
  <si>
    <t>Počet osob na ohřev TV:</t>
  </si>
  <si>
    <t>-</t>
  </si>
  <si>
    <t>Druh topného systému:</t>
  </si>
  <si>
    <t>Velkoplošné systémy</t>
  </si>
  <si>
    <t>Celkový potřebný tepelný výkon:</t>
  </si>
  <si>
    <r>
      <rPr>
        <b/>
        <u/>
        <sz val="11"/>
        <color rgb="FFFF0000"/>
        <rFont val="Arial"/>
        <family val="2"/>
        <charset val="238"/>
      </rPr>
      <t>POZNÁMKA:</t>
    </r>
    <r>
      <rPr>
        <b/>
        <sz val="11"/>
        <color rgb="FFFF0000"/>
        <rFont val="Arial"/>
        <family val="2"/>
        <charset val="238"/>
      </rPr>
      <t xml:space="preserve"> Při návrhu výkonu tepelného čerpadla je nutno brát v úvahu nejen optimální teplotu bodu bivalence, ale i při venkovní výpočtové teplotě zbytkový výkon pro vestavěný elektrický dohřev 6 kW. 
Tj. rozdíl mezi </t>
    </r>
    <r>
      <rPr>
        <b/>
        <sz val="11"/>
        <color rgb="FF00B050"/>
        <rFont val="Arial"/>
        <family val="2"/>
        <charset val="238"/>
      </rPr>
      <t>celkovým potřebným tepelným výkonem (ZELENÁ BUŇKA)</t>
    </r>
    <r>
      <rPr>
        <b/>
        <sz val="11"/>
        <color rgb="FFFF0000"/>
        <rFont val="Arial"/>
        <family val="2"/>
        <charset val="238"/>
      </rPr>
      <t xml:space="preserve"> a výkonem kompresoru musí být menší než výkon vestavěného elektrokotle 6 kW.</t>
    </r>
  </si>
  <si>
    <r>
      <rPr>
        <b/>
        <i/>
        <u/>
        <sz val="11"/>
        <color rgb="FF000000"/>
        <rFont val="Arial"/>
        <family val="2"/>
        <charset val="238"/>
      </rPr>
      <t>NÁVOD:</t>
    </r>
    <r>
      <rPr>
        <b/>
        <sz val="11"/>
        <color rgb="FF000000"/>
        <rFont val="Arial"/>
        <family val="2"/>
        <charset val="238"/>
      </rPr>
      <t xml:space="preserve"> Zadejte žlutě vyplněná pole (tj. venkovní výpočtová teplota dle lokace, nejvyšší výpočtová venkovní teplota pro topné období, tepelná ztráta objektu, počet žijících osob a rozklikněte druh systému vytápění). Bod bivalence pro venkovní výpočtovou teplotu -15°C uvažovat cca -7°C, pro teplotu -12°C uvažovat cca -5°C. </t>
    </r>
  </si>
  <si>
    <t>ZADÁNÍ VÝKONOVÝCH KŘIVEK TEPELNÉHO ČERPADLA - ZADAT ŽLUTĚ OZNAČENÁ POLE</t>
  </si>
  <si>
    <t>VENKOVNÍ TEPLOTA (°C)</t>
  </si>
  <si>
    <t>TEPELNÉ ČERPADLO 1</t>
  </si>
  <si>
    <t>TEPELNÉ ČERPADLO 2</t>
  </si>
  <si>
    <t>ROZKLIKÁVACÍ NABÍDKY (MOŽNOSTI):</t>
  </si>
  <si>
    <t>TYP PŘEDÁVACÍ PLOCHY SYSTÉMU VTP:</t>
  </si>
  <si>
    <t>Otopná tělesa</t>
  </si>
  <si>
    <t>NEJVYŠŠÍ VENKOVNÍ TEPLOTA V TOPNÉM OBDOBÍ</t>
  </si>
  <si>
    <t>EXTRÉMNÍ VÝPOČTOVÁ VENKOVNÍ TEPLOTA te</t>
  </si>
  <si>
    <t>PARAMETRIZACE MEZNÍ KŘIVKY BIVALENCE</t>
  </si>
  <si>
    <t>Souřadnice</t>
  </si>
  <si>
    <t>X</t>
  </si>
  <si>
    <t>Y</t>
  </si>
  <si>
    <t>VODOROVNÁ ČÁST KŘIVKY BIVALENCE -&gt;</t>
  </si>
  <si>
    <t>Venkovní teplota:</t>
  </si>
  <si>
    <t>SOUŘADNICE MEZNÍ KŘIVKY BIVALENCE:</t>
  </si>
  <si>
    <t>SVISLÁ ČÁST KŘIVKY BIVALENCE -&gt;</t>
  </si>
  <si>
    <t>LINEARIZACE MEZNÍ KŘIVKY BIVALENCE Y=AX+B</t>
  </si>
  <si>
    <t>SOUŘADNICE</t>
  </si>
  <si>
    <t>A</t>
  </si>
  <si>
    <t>B</t>
  </si>
  <si>
    <t>Y=Ax+B:</t>
  </si>
  <si>
    <t>VYNÁŠENÍ BODU BIVALENCE:</t>
  </si>
  <si>
    <t>HODNOTY TČ 1</t>
  </si>
  <si>
    <t>TEPLOTA</t>
  </si>
  <si>
    <t>VÝKON KOMPRESORU</t>
  </si>
  <si>
    <t>ROZDÍL</t>
  </si>
  <si>
    <t>STEP II</t>
  </si>
  <si>
    <t>STEP 3</t>
  </si>
  <si>
    <t>STEP 4</t>
  </si>
  <si>
    <t>Y1</t>
  </si>
  <si>
    <t>Y2</t>
  </si>
  <si>
    <t>STEP 5</t>
  </si>
  <si>
    <t>Slope</t>
  </si>
  <si>
    <t>Intercept</t>
  </si>
  <si>
    <t>VÝSLEDKY</t>
  </si>
  <si>
    <t>X=</t>
  </si>
  <si>
    <t>Y=</t>
  </si>
  <si>
    <t>HODNOTY TČ 2</t>
  </si>
  <si>
    <t>VYNÁŠENÍ VÝKONU KOMPRESORU:</t>
  </si>
  <si>
    <t>LINEARIZACE MEZNÍ SVISLÉ KŘIVKY BIVALENCE Y=AX+B</t>
  </si>
  <si>
    <t>DOPLŇKOVÉ BODY</t>
  </si>
  <si>
    <r>
      <rPr>
        <b/>
        <u/>
        <sz val="11"/>
        <color rgb="FFFF0000"/>
        <rFont val="Arial"/>
        <family val="2"/>
        <charset val="238"/>
      </rPr>
      <t>POZNÁMKA:</t>
    </r>
    <r>
      <rPr>
        <b/>
        <sz val="11"/>
        <color rgb="FFFF0000"/>
        <rFont val="Arial"/>
        <family val="2"/>
        <charset val="238"/>
      </rPr>
      <t xml:space="preserve"> Při návrhu výkonu tepelného čerpadla je nutno brát v úvahu nejen optimální teplotu bodu bivalence, ale i při venkovní výpočtové teplotě zbytkový výkon pro vestavěný elektrický dohřev 6 kW. 
Tj. rozdíl mezi</t>
    </r>
    <r>
      <rPr>
        <b/>
        <sz val="11"/>
        <color rgb="FF00B050"/>
        <rFont val="Arial"/>
        <family val="2"/>
        <charset val="238"/>
      </rPr>
      <t xml:space="preserve"> celkovým potřebným tepelným výkonem (ZELENÁ BUŇKA) </t>
    </r>
    <r>
      <rPr>
        <b/>
        <sz val="11"/>
        <color rgb="FFFF0000"/>
        <rFont val="Arial"/>
        <family val="2"/>
        <charset val="238"/>
      </rPr>
      <t>a výkonem kompresoru musí být menší než výkon vestavěného elektrokotle 6 kW.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</si>
</sst>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0000000000"/>
    <numFmt numFmtId="165" formatCode="0.00000000000000"/>
    <numFmt numFmtId="166" formatCode="0.0"/>
    <numFmt numFmtId="167" formatCode="0.0000000000000000000000000"/>
  </numFmts>
  <fonts count="31">
    <font>
      <sz val="11"/>
      <color theme="1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5700"/>
      <name val="Calibri"/>
      <family val="2"/>
      <charset val="238"/>
      <scheme val="minor"/>
    </font>
    <font>
      <sz val="10"/>
      <color rgb="FF000000"/>
      <name val="Times New Roman"/>
      <family val="1"/>
      <charset val="238"/>
    </font>
    <font>
      <b/>
      <sz val="16"/>
      <color rgb="FF000000"/>
      <name val="Arial"/>
      <family val="2"/>
      <charset val="238"/>
    </font>
    <font>
      <b/>
      <i/>
      <u/>
      <sz val="12"/>
      <color rgb="FF000000"/>
      <name val="Arial"/>
      <family val="2"/>
      <charset val="238"/>
    </font>
    <font>
      <b/>
      <sz val="11"/>
      <color rgb="FF000000"/>
      <name val="Arial"/>
      <family val="2"/>
      <charset val="238"/>
    </font>
    <font>
      <b/>
      <sz val="11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11"/>
      <color rgb="FFFF0000"/>
      <name val="Arial"/>
      <family val="2"/>
      <charset val="238"/>
    </font>
    <font>
      <b/>
      <u/>
      <sz val="11"/>
      <color rgb="FFFF0000"/>
      <name val="Arial"/>
      <family val="2"/>
      <charset val="238"/>
    </font>
    <font>
      <b/>
      <i/>
      <u/>
      <sz val="11"/>
      <color rgb="FF000000"/>
      <name val="Arial"/>
      <family val="2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sz val="11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color theme="0"/>
      <name val="Times New Roman"/>
      <family val="1"/>
      <charset val="238"/>
    </font>
    <font>
      <b/>
      <sz val="14"/>
      <color theme="0"/>
      <name val="Calibri"/>
      <family val="2"/>
      <charset val="238"/>
      <scheme val="minor"/>
    </font>
    <font>
      <b/>
      <sz val="9"/>
      <color theme="0"/>
      <name val="Times New Roman"/>
      <family val="1"/>
      <charset val="238"/>
    </font>
    <font>
      <sz val="10"/>
      <color theme="0"/>
      <name val="Calibri"/>
      <family val="2"/>
      <charset val="238"/>
      <scheme val="minor"/>
    </font>
    <font>
      <sz val="7.5"/>
      <color theme="0"/>
      <name val="Arial MT"/>
      <family val="2"/>
    </font>
    <font>
      <b/>
      <sz val="8"/>
      <color theme="0"/>
      <name val="Calibri"/>
      <family val="2"/>
      <charset val="238"/>
      <scheme val="minor"/>
    </font>
    <font>
      <sz val="11"/>
      <color theme="0"/>
      <name val="Times New Roman"/>
      <family val="1"/>
      <charset val="238"/>
    </font>
    <font>
      <b/>
      <u/>
      <sz val="11"/>
      <color theme="0"/>
      <name val="Calibri"/>
      <family val="2"/>
      <charset val="238"/>
      <scheme val="minor"/>
    </font>
    <font>
      <sz val="7.5"/>
      <color theme="0"/>
      <name val="Arial"/>
      <family val="2"/>
    </font>
    <font>
      <b/>
      <sz val="12"/>
      <name val="Arial"/>
      <family val="2"/>
      <charset val="238"/>
    </font>
    <font>
      <b/>
      <sz val="11"/>
      <color rgb="FF00B050"/>
      <name val="Arial"/>
      <family val="2"/>
      <charset val="238"/>
    </font>
    <font>
      <sz val="11"/>
      <color rgb="FFFF0000"/>
      <name val="Calibri"/>
      <family val="2"/>
      <charset val="238"/>
      <scheme val="minor"/>
    </font>
    <font>
      <sz val="8"/>
      <color rgb="FF000000"/>
      <name val="Segoe UI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2" borderId="0" applyNumberFormat="0" applyBorder="0" applyAlignment="0" applyProtection="0"/>
    <xf numFmtId="0" fontId="2" fillId="3" borderId="0" applyNumberFormat="0" applyBorder="0" applyAlignment="0" applyProtection="0"/>
    <xf numFmtId="0" fontId="3" fillId="0" borderId="0"/>
  </cellStyleXfs>
  <cellXfs count="69">
    <xf numFmtId="0" fontId="0" fillId="0" borderId="0" xfId="0"/>
    <xf numFmtId="0" fontId="3" fillId="4" borderId="4" xfId="3" applyFill="1" applyBorder="1" applyAlignment="1" applyProtection="1">
      <alignment horizontal="left" vertical="top"/>
      <protection hidden="1"/>
    </xf>
    <xf numFmtId="0" fontId="3" fillId="4" borderId="5" xfId="3" applyFill="1" applyBorder="1" applyAlignment="1" applyProtection="1">
      <alignment horizontal="left" vertical="top"/>
      <protection hidden="1"/>
    </xf>
    <xf numFmtId="0" fontId="7" fillId="5" borderId="9" xfId="3" applyFont="1" applyFill="1" applyBorder="1" applyAlignment="1" applyProtection="1">
      <alignment horizontal="center" vertical="center"/>
      <protection locked="0" hidden="1"/>
    </xf>
    <xf numFmtId="0" fontId="6" fillId="4" borderId="4" xfId="3" applyFont="1" applyFill="1" applyBorder="1" applyAlignment="1" applyProtection="1">
      <alignment horizontal="left" vertical="top"/>
      <protection hidden="1"/>
    </xf>
    <xf numFmtId="0" fontId="9" fillId="4" borderId="4" xfId="3" applyFont="1" applyFill="1" applyBorder="1" applyAlignment="1" applyProtection="1">
      <alignment horizontal="left" vertical="top"/>
      <protection hidden="1"/>
    </xf>
    <xf numFmtId="0" fontId="3" fillId="4" borderId="6" xfId="3" applyFill="1" applyBorder="1" applyAlignment="1" applyProtection="1">
      <alignment horizontal="left" vertical="top"/>
      <protection hidden="1"/>
    </xf>
    <xf numFmtId="0" fontId="3" fillId="4" borderId="7" xfId="3" applyFill="1" applyBorder="1" applyAlignment="1" applyProtection="1">
      <alignment horizontal="left" vertical="top"/>
      <protection hidden="1"/>
    </xf>
    <xf numFmtId="0" fontId="3" fillId="4" borderId="8" xfId="3" applyFill="1" applyBorder="1" applyAlignment="1" applyProtection="1">
      <alignment horizontal="left" vertical="top"/>
      <protection hidden="1"/>
    </xf>
    <xf numFmtId="0" fontId="8" fillId="4" borderId="0" xfId="3" applyFont="1" applyFill="1" applyAlignment="1" applyProtection="1">
      <alignment horizontal="left" vertical="center"/>
      <protection hidden="1"/>
    </xf>
    <xf numFmtId="0" fontId="5" fillId="4" borderId="0" xfId="3" applyFont="1" applyFill="1" applyAlignment="1" applyProtection="1">
      <alignment vertical="top" wrapText="1"/>
      <protection hidden="1"/>
    </xf>
    <xf numFmtId="0" fontId="6" fillId="4" borderId="4" xfId="3" applyFont="1" applyFill="1" applyBorder="1" applyAlignment="1" applyProtection="1">
      <alignment horizontal="right" vertical="center"/>
      <protection hidden="1"/>
    </xf>
    <xf numFmtId="0" fontId="3" fillId="4" borderId="0" xfId="3" applyFill="1" applyAlignment="1" applyProtection="1">
      <alignment horizontal="left" vertical="top"/>
      <protection hidden="1"/>
    </xf>
    <xf numFmtId="0" fontId="6" fillId="4" borderId="0" xfId="3" applyFont="1" applyFill="1" applyAlignment="1" applyProtection="1">
      <alignment horizontal="right" vertical="center"/>
      <protection hidden="1"/>
    </xf>
    <xf numFmtId="0" fontId="0" fillId="0" borderId="0" xfId="0" applyProtection="1">
      <protection hidden="1"/>
    </xf>
    <xf numFmtId="0" fontId="15" fillId="4" borderId="0" xfId="0" applyFont="1" applyFill="1" applyProtection="1">
      <protection hidden="1"/>
    </xf>
    <xf numFmtId="0" fontId="18" fillId="4" borderId="0" xfId="3" applyFont="1" applyFill="1" applyAlignment="1" applyProtection="1">
      <alignment horizontal="left" vertical="top"/>
      <protection hidden="1"/>
    </xf>
    <xf numFmtId="0" fontId="17" fillId="4" borderId="0" xfId="0" applyFont="1" applyFill="1" applyProtection="1">
      <protection hidden="1"/>
    </xf>
    <xf numFmtId="0" fontId="16" fillId="4" borderId="0" xfId="0" applyFont="1" applyFill="1" applyAlignment="1" applyProtection="1">
      <alignment horizontal="center" vertical="center"/>
      <protection hidden="1"/>
    </xf>
    <xf numFmtId="0" fontId="21" fillId="4" borderId="0" xfId="1" applyFont="1" applyFill="1" applyBorder="1" applyAlignment="1" applyProtection="1">
      <alignment horizontal="left" vertical="top"/>
      <protection hidden="1"/>
    </xf>
    <xf numFmtId="0" fontId="21" fillId="4" borderId="0" xfId="2" applyFont="1" applyFill="1" applyBorder="1" applyAlignment="1" applyProtection="1">
      <alignment horizontal="left" vertical="top"/>
      <protection hidden="1"/>
    </xf>
    <xf numFmtId="0" fontId="20" fillId="4" borderId="0" xfId="3" applyFont="1" applyFill="1" applyAlignment="1" applyProtection="1">
      <alignment horizontal="center" vertical="center" wrapText="1"/>
      <protection hidden="1"/>
    </xf>
    <xf numFmtId="0" fontId="20" fillId="4" borderId="0" xfId="3" applyFont="1" applyFill="1" applyAlignment="1" applyProtection="1">
      <alignment horizontal="center" vertical="center"/>
      <protection hidden="1"/>
    </xf>
    <xf numFmtId="1" fontId="22" fillId="4" borderId="0" xfId="0" applyNumberFormat="1" applyFont="1" applyFill="1" applyAlignment="1" applyProtection="1">
      <alignment horizontal="center" vertical="center" shrinkToFit="1"/>
      <protection hidden="1"/>
    </xf>
    <xf numFmtId="0" fontId="21" fillId="4" borderId="0" xfId="1" applyFont="1" applyFill="1" applyBorder="1" applyAlignment="1" applyProtection="1">
      <alignment horizontal="center" vertical="center"/>
      <protection hidden="1"/>
    </xf>
    <xf numFmtId="0" fontId="21" fillId="4" borderId="0" xfId="1" applyFont="1" applyFill="1" applyBorder="1" applyAlignment="1" applyProtection="1">
      <alignment vertical="top"/>
      <protection hidden="1"/>
    </xf>
    <xf numFmtId="0" fontId="18" fillId="4" borderId="0" xfId="3" applyFont="1" applyFill="1" applyAlignment="1" applyProtection="1">
      <alignment horizontal="center" vertical="center"/>
      <protection hidden="1"/>
    </xf>
    <xf numFmtId="11" fontId="18" fillId="4" borderId="0" xfId="3" applyNumberFormat="1" applyFont="1" applyFill="1" applyAlignment="1" applyProtection="1">
      <alignment horizontal="left" vertical="top"/>
      <protection hidden="1"/>
    </xf>
    <xf numFmtId="0" fontId="21" fillId="4" borderId="0" xfId="1" applyFont="1" applyFill="1" applyBorder="1" applyProtection="1">
      <protection hidden="1"/>
    </xf>
    <xf numFmtId="11" fontId="21" fillId="4" borderId="0" xfId="1" applyNumberFormat="1" applyFont="1" applyFill="1" applyBorder="1" applyProtection="1">
      <protection hidden="1"/>
    </xf>
    <xf numFmtId="0" fontId="18" fillId="4" borderId="0" xfId="3" applyFont="1" applyFill="1" applyAlignment="1" applyProtection="1">
      <alignment vertical="top"/>
      <protection hidden="1"/>
    </xf>
    <xf numFmtId="164" fontId="18" fillId="4" borderId="0" xfId="3" applyNumberFormat="1" applyFont="1" applyFill="1" applyAlignment="1" applyProtection="1">
      <alignment horizontal="left" vertical="top"/>
      <protection hidden="1"/>
    </xf>
    <xf numFmtId="165" fontId="18" fillId="4" borderId="0" xfId="3" applyNumberFormat="1" applyFont="1" applyFill="1" applyAlignment="1" applyProtection="1">
      <alignment horizontal="left" vertical="top"/>
      <protection hidden="1"/>
    </xf>
    <xf numFmtId="2" fontId="24" fillId="4" borderId="0" xfId="3" applyNumberFormat="1" applyFont="1" applyFill="1" applyAlignment="1" applyProtection="1">
      <alignment horizontal="left" vertical="top"/>
      <protection hidden="1"/>
    </xf>
    <xf numFmtId="0" fontId="24" fillId="4" borderId="0" xfId="3" applyFont="1" applyFill="1" applyAlignment="1" applyProtection="1">
      <alignment horizontal="left" vertical="top"/>
      <protection hidden="1"/>
    </xf>
    <xf numFmtId="2" fontId="17" fillId="4" borderId="0" xfId="2" applyNumberFormat="1" applyFont="1" applyFill="1" applyBorder="1" applyAlignment="1" applyProtection="1">
      <alignment horizontal="left" vertical="top"/>
      <protection hidden="1"/>
    </xf>
    <xf numFmtId="0" fontId="17" fillId="4" borderId="0" xfId="1" applyFont="1" applyFill="1" applyBorder="1" applyAlignment="1" applyProtection="1">
      <alignment horizontal="left" vertical="top"/>
      <protection hidden="1"/>
    </xf>
    <xf numFmtId="0" fontId="25" fillId="4" borderId="0" xfId="0" applyFont="1" applyFill="1" applyProtection="1">
      <protection hidden="1"/>
    </xf>
    <xf numFmtId="167" fontId="18" fillId="4" borderId="0" xfId="3" applyNumberFormat="1" applyFont="1" applyFill="1" applyAlignment="1" applyProtection="1">
      <alignment horizontal="left" vertical="top"/>
      <protection hidden="1"/>
    </xf>
    <xf numFmtId="0" fontId="17" fillId="4" borderId="0" xfId="0" applyFont="1" applyFill="1" applyAlignment="1" applyProtection="1">
      <alignment wrapText="1"/>
      <protection hidden="1"/>
    </xf>
    <xf numFmtId="0" fontId="0" fillId="4" borderId="0" xfId="0" applyFill="1" applyProtection="1">
      <protection hidden="1"/>
    </xf>
    <xf numFmtId="2" fontId="26" fillId="4" borderId="0" xfId="0" applyNumberFormat="1" applyFont="1" applyFill="1" applyAlignment="1">
      <alignment horizontal="right" vertical="top" indent="2" shrinkToFit="1"/>
    </xf>
    <xf numFmtId="2" fontId="26" fillId="4" borderId="0" xfId="0" applyNumberFormat="1" applyFont="1" applyFill="1" applyAlignment="1">
      <alignment horizontal="center" vertical="top" shrinkToFit="1"/>
    </xf>
    <xf numFmtId="166" fontId="27" fillId="6" borderId="9" xfId="3" applyNumberFormat="1" applyFont="1" applyFill="1" applyBorder="1" applyAlignment="1" applyProtection="1">
      <alignment horizontal="center" vertical="top"/>
      <protection hidden="1"/>
    </xf>
    <xf numFmtId="0" fontId="29" fillId="4" borderId="0" xfId="0" applyFont="1" applyFill="1" applyProtection="1">
      <protection hidden="1"/>
    </xf>
    <xf numFmtId="0" fontId="17" fillId="0" borderId="0" xfId="0" applyFont="1" applyProtection="1">
      <protection hidden="1"/>
    </xf>
    <xf numFmtId="2" fontId="22" fillId="4" borderId="0" xfId="0" applyNumberFormat="1" applyFont="1" applyFill="1" applyAlignment="1" applyProtection="1">
      <alignment horizontal="center" vertical="center" shrinkToFit="1"/>
      <protection hidden="1"/>
    </xf>
    <xf numFmtId="0" fontId="6" fillId="4" borderId="4" xfId="3" applyFont="1" applyFill="1" applyBorder="1" applyAlignment="1" applyProtection="1">
      <alignment horizontal="right" vertical="center"/>
      <protection hidden="1"/>
    </xf>
    <xf numFmtId="0" fontId="6" fillId="4" borderId="0" xfId="3" applyFont="1" applyFill="1" applyAlignment="1" applyProtection="1">
      <alignment horizontal="right" vertical="center"/>
      <protection hidden="1"/>
    </xf>
    <xf numFmtId="0" fontId="4" fillId="4" borderId="1" xfId="3" applyFont="1" applyFill="1" applyBorder="1" applyAlignment="1" applyProtection="1">
      <alignment horizontal="center" vertical="center"/>
      <protection hidden="1"/>
    </xf>
    <xf numFmtId="0" fontId="4" fillId="4" borderId="2" xfId="3" applyFont="1" applyFill="1" applyBorder="1" applyAlignment="1" applyProtection="1">
      <alignment horizontal="center" vertical="center"/>
      <protection hidden="1"/>
    </xf>
    <xf numFmtId="0" fontId="4" fillId="4" borderId="3" xfId="3" applyFont="1" applyFill="1" applyBorder="1" applyAlignment="1" applyProtection="1">
      <alignment horizontal="center" vertical="center"/>
      <protection hidden="1"/>
    </xf>
    <xf numFmtId="0" fontId="4" fillId="4" borderId="4" xfId="3" applyFont="1" applyFill="1" applyBorder="1" applyAlignment="1" applyProtection="1">
      <alignment horizontal="center" vertical="center"/>
      <protection hidden="1"/>
    </xf>
    <xf numFmtId="0" fontId="4" fillId="4" borderId="0" xfId="3" applyFont="1" applyFill="1" applyAlignment="1" applyProtection="1">
      <alignment horizontal="center" vertical="center"/>
      <protection hidden="1"/>
    </xf>
    <xf numFmtId="0" fontId="4" fillId="4" borderId="5" xfId="3" applyFont="1" applyFill="1" applyBorder="1" applyAlignment="1" applyProtection="1">
      <alignment horizontal="center" vertical="center"/>
      <protection hidden="1"/>
    </xf>
    <xf numFmtId="0" fontId="4" fillId="4" borderId="6" xfId="3" applyFont="1" applyFill="1" applyBorder="1" applyAlignment="1" applyProtection="1">
      <alignment horizontal="center" vertical="center"/>
      <protection hidden="1"/>
    </xf>
    <xf numFmtId="0" fontId="4" fillId="4" borderId="7" xfId="3" applyFont="1" applyFill="1" applyBorder="1" applyAlignment="1" applyProtection="1">
      <alignment horizontal="center" vertical="center"/>
      <protection hidden="1"/>
    </xf>
    <xf numFmtId="0" fontId="4" fillId="4" borderId="8" xfId="3" applyFont="1" applyFill="1" applyBorder="1" applyAlignment="1" applyProtection="1">
      <alignment horizontal="center" vertical="center"/>
      <protection hidden="1"/>
    </xf>
    <xf numFmtId="0" fontId="5" fillId="4" borderId="0" xfId="3" applyFont="1" applyFill="1" applyAlignment="1" applyProtection="1">
      <alignment horizontal="left"/>
      <protection hidden="1"/>
    </xf>
    <xf numFmtId="0" fontId="10" fillId="4" borderId="0" xfId="3" applyFont="1" applyFill="1" applyAlignment="1" applyProtection="1">
      <alignment horizontal="left" vertical="top" wrapText="1"/>
      <protection hidden="1"/>
    </xf>
    <xf numFmtId="0" fontId="12" fillId="4" borderId="0" xfId="3" applyFont="1" applyFill="1" applyAlignment="1" applyProtection="1">
      <alignment horizontal="left" vertical="top" wrapText="1"/>
      <protection hidden="1"/>
    </xf>
    <xf numFmtId="0" fontId="5" fillId="4" borderId="0" xfId="3" applyFont="1" applyFill="1" applyAlignment="1" applyProtection="1">
      <alignment horizontal="left" vertical="top" wrapText="1"/>
      <protection hidden="1"/>
    </xf>
    <xf numFmtId="0" fontId="19" fillId="4" borderId="0" xfId="0" applyFont="1" applyFill="1" applyAlignment="1" applyProtection="1">
      <alignment horizontal="center" vertical="center" wrapText="1"/>
      <protection hidden="1"/>
    </xf>
    <xf numFmtId="0" fontId="16" fillId="4" borderId="0" xfId="0" applyFont="1" applyFill="1" applyAlignment="1" applyProtection="1">
      <alignment horizontal="center"/>
      <protection hidden="1"/>
    </xf>
    <xf numFmtId="0" fontId="17" fillId="4" borderId="0" xfId="0" applyFont="1" applyFill="1" applyAlignment="1" applyProtection="1">
      <alignment horizontal="center" wrapText="1"/>
      <protection hidden="1"/>
    </xf>
    <xf numFmtId="0" fontId="17" fillId="4" borderId="0" xfId="0" applyFont="1" applyFill="1" applyAlignment="1" applyProtection="1">
      <alignment horizontal="center" vertical="center"/>
      <protection hidden="1"/>
    </xf>
    <xf numFmtId="0" fontId="17" fillId="4" borderId="0" xfId="0" applyFont="1" applyFill="1" applyAlignment="1" applyProtection="1">
      <alignment horizontal="center"/>
      <protection hidden="1"/>
    </xf>
    <xf numFmtId="0" fontId="23" fillId="4" borderId="0" xfId="0" applyFont="1" applyFill="1" applyAlignment="1" applyProtection="1">
      <alignment horizontal="center" vertical="center" wrapText="1"/>
      <protection hidden="1"/>
    </xf>
    <xf numFmtId="0" fontId="18" fillId="4" borderId="0" xfId="3" applyFont="1" applyFill="1" applyAlignment="1" applyProtection="1">
      <alignment horizontal="center" vertical="top"/>
      <protection hidden="1"/>
    </xf>
  </cellXfs>
  <cellStyles count="4">
    <cellStyle name="Neutrální" xfId="2" builtinId="28"/>
    <cellStyle name="Normální" xfId="0" builtinId="0"/>
    <cellStyle name="Normální 2" xfId="3" xr:uid="{00000000-0005-0000-0000-000003000000}"/>
    <cellStyle name="Správně" xfId="1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eetMetadata" Target="metadata.xml"/><Relationship Id="rId12" Type="http://schemas.microsoft.com/office/2006/relationships/vbaProject" Target="vbaProject.bin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3.xml"/><Relationship Id="rId5" Type="http://schemas.openxmlformats.org/officeDocument/2006/relationships/styles" Target="styles.xml"/><Relationship Id="rId10" Type="http://schemas.openxmlformats.org/officeDocument/2006/relationships/customXml" Target="../customXml/item2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400" b="1" i="0" u="none" strike="noStrike" kern="1200" cap="all" spc="120" normalizeH="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r>
              <a:rPr lang="cs-CZ" sz="2400"/>
              <a:t>BWL 1-S</a:t>
            </a:r>
            <a:r>
              <a:rPr lang="cs-CZ" sz="2400" baseline="0"/>
              <a:t> </a:t>
            </a:r>
            <a:r>
              <a:rPr lang="cs-CZ" sz="2400"/>
              <a:t>: teplota výstupu 35°C</a:t>
            </a:r>
            <a:endParaRPr lang="en-US" sz="24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400" b="1" i="0" u="none" strike="noStrike" kern="1200" cap="all" spc="120" normalizeH="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v>BWL 1-S 7 kW</c:v>
          </c:tx>
          <c:spPr>
            <a:ln w="3492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dLbls>
            <c:delete val="1"/>
          </c:dLbls>
          <c:xVal>
            <c:numRef>
              <c:f>'TEPLOTA VÝSTUPU 35°C'!$B$54:$B$61</c:f>
              <c:numCache>
                <c:formatCode>0</c:formatCode>
                <c:ptCount val="8"/>
                <c:pt idx="0">
                  <c:v>-15</c:v>
                </c:pt>
                <c:pt idx="1">
                  <c:v>-7</c:v>
                </c:pt>
                <c:pt idx="2">
                  <c:v>2</c:v>
                </c:pt>
                <c:pt idx="3">
                  <c:v>7</c:v>
                </c:pt>
                <c:pt idx="4">
                  <c:v>10</c:v>
                </c:pt>
                <c:pt idx="5">
                  <c:v>15</c:v>
                </c:pt>
                <c:pt idx="6">
                  <c:v>25</c:v>
                </c:pt>
                <c:pt idx="7">
                  <c:v>35</c:v>
                </c:pt>
              </c:numCache>
              <c:extLst xmlns:c15="http://schemas.microsoft.com/office/drawing/2012/chart"/>
            </c:numRef>
          </c:xVal>
          <c:yVal>
            <c:numRef>
              <c:f>'TEPLOTA VÝSTUPU 35°C'!$D$54:$D$61</c:f>
              <c:numCache>
                <c:formatCode>0.00</c:formatCode>
                <c:ptCount val="8"/>
                <c:pt idx="0">
                  <c:v>5.49</c:v>
                </c:pt>
                <c:pt idx="1">
                  <c:v>6.21</c:v>
                </c:pt>
                <c:pt idx="2">
                  <c:v>7.19</c:v>
                </c:pt>
                <c:pt idx="3">
                  <c:v>8.36</c:v>
                </c:pt>
                <c:pt idx="4">
                  <c:v>11.08</c:v>
                </c:pt>
                <c:pt idx="5">
                  <c:v>11.63</c:v>
                </c:pt>
                <c:pt idx="6">
                  <c:v>13.63</c:v>
                </c:pt>
                <c:pt idx="7">
                  <c:v>14.67</c:v>
                </c:pt>
              </c:numCache>
              <c:extLst xmlns:c15="http://schemas.microsoft.com/office/drawing/2012/chart"/>
            </c:numRef>
          </c:yVal>
          <c:smooth val="1"/>
          <c:extLst xmlns:c15="http://schemas.microsoft.com/office/drawing/2012/chart">
            <c:ext xmlns:c16="http://schemas.microsoft.com/office/drawing/2014/chart" uri="{C3380CC4-5D6E-409C-BE32-E72D297353CC}">
              <c16:uniqueId val="{00000000-19C7-42D1-AFE7-D138D39B9F2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axId val="1038201184"/>
        <c:axId val="1038209920"/>
        <c:extLst>
          <c:ext xmlns:c15="http://schemas.microsoft.com/office/drawing/2012/chart" uri="{02D57815-91ED-43cb-92C2-25804820EDAC}">
            <c15:filteredScatterSeries>
              <c15:ser>
                <c:idx val="1"/>
                <c:order val="1"/>
                <c:tx>
                  <c:v>BWL 1-S 5 kW</c:v>
                </c:tx>
                <c:spPr>
                  <a:ln w="34925" cap="rnd">
                    <a:solidFill>
                      <a:srgbClr val="0070C0"/>
                    </a:solidFill>
                    <a:round/>
                  </a:ln>
                  <a:effectLst/>
                </c:spPr>
                <c:marker>
                  <c:symbol val="none"/>
                </c:marker>
                <c:dLbls>
                  <c:delete val="1"/>
                </c:dLbls>
                <c:xVal>
                  <c:numRef>
                    <c:extLst>
                      <c:ext uri="{02D57815-91ED-43cb-92C2-25804820EDAC}">
                        <c15:formulaRef>
                          <c15:sqref>'TEPLOTA VÝSTUPU 35°C'!$B$54:$B$61</c15:sqref>
                        </c15:formulaRef>
                      </c:ext>
                    </c:extLst>
                    <c:numCache>
                      <c:formatCode>0</c:formatCode>
                      <c:ptCount val="8"/>
                      <c:pt idx="0">
                        <c:v>-15</c:v>
                      </c:pt>
                      <c:pt idx="1">
                        <c:v>-7</c:v>
                      </c:pt>
                      <c:pt idx="2">
                        <c:v>2</c:v>
                      </c:pt>
                      <c:pt idx="3">
                        <c:v>7</c:v>
                      </c:pt>
                      <c:pt idx="4">
                        <c:v>10</c:v>
                      </c:pt>
                      <c:pt idx="5">
                        <c:v>15</c:v>
                      </c:pt>
                      <c:pt idx="6">
                        <c:v>25</c:v>
                      </c:pt>
                      <c:pt idx="7">
                        <c:v>35</c:v>
                      </c:pt>
                    </c:numCache>
                  </c:numRef>
                </c:xVal>
                <c:yVal>
                  <c:numRef>
                    <c:extLst>
                      <c:ext uri="{02D57815-91ED-43cb-92C2-25804820EDAC}">
                        <c15:formulaRef>
                          <c15:sqref>'TEPLOTA VÝSTUPU 35°C'!$C$54:$C$61</c15:sqref>
                        </c15:formulaRef>
                      </c:ext>
                    </c:extLst>
                    <c:numCache>
                      <c:formatCode>0.00</c:formatCode>
                      <c:ptCount val="8"/>
                      <c:pt idx="0">
                        <c:v>3.83</c:v>
                      </c:pt>
                      <c:pt idx="1">
                        <c:v>4.76</c:v>
                      </c:pt>
                      <c:pt idx="2">
                        <c:v>6.63</c:v>
                      </c:pt>
                      <c:pt idx="3">
                        <c:v>7.79</c:v>
                      </c:pt>
                      <c:pt idx="4">
                        <c:v>9.59</c:v>
                      </c:pt>
                      <c:pt idx="5">
                        <c:v>10.34</c:v>
                      </c:pt>
                      <c:pt idx="6">
                        <c:v>12.58</c:v>
                      </c:pt>
                      <c:pt idx="7">
                        <c:v>13.78</c:v>
                      </c:pt>
                    </c:numCache>
                  </c:numRef>
                </c:yVal>
                <c:smooth val="1"/>
                <c:extLst>
                  <c:ext xmlns:c16="http://schemas.microsoft.com/office/drawing/2014/chart" uri="{C3380CC4-5D6E-409C-BE32-E72D297353CC}">
                    <c16:uniqueId val="{00000001-19C7-42D1-AFE7-D138D39B9F23}"/>
                  </c:ext>
                </c:extLst>
              </c15:ser>
            </c15:filteredScatterSeries>
          </c:ext>
        </c:extLst>
      </c:scatterChart>
      <c:scatterChart>
        <c:scatterStyle val="lineMarker"/>
        <c:varyColors val="0"/>
        <c:ser>
          <c:idx val="2"/>
          <c:order val="2"/>
          <c:tx>
            <c:v>MEZNÍ KŘIVKA BIVALENCE</c:v>
          </c:tx>
          <c:spPr>
            <a:ln w="19050" cap="rnd">
              <a:solidFill>
                <a:schemeClr val="tx1"/>
              </a:solidFill>
              <a:prstDash val="sysDot"/>
              <a:round/>
            </a:ln>
            <a:effectLst/>
          </c:spPr>
          <c:marker>
            <c:symbol val="none"/>
          </c:marker>
          <c:dLbls>
            <c:delete val="1"/>
          </c:dLbls>
          <c:xVal>
            <c:numRef>
              <c:f>'TEPLOTA VÝSTUPU 35°C'!$C$66:$E$66</c:f>
              <c:numCache>
                <c:formatCode>0.00E+00</c:formatCode>
                <c:ptCount val="3"/>
                <c:pt idx="0" formatCode="General">
                  <c:v>20</c:v>
                </c:pt>
                <c:pt idx="1">
                  <c:v>-12</c:v>
                </c:pt>
                <c:pt idx="2" formatCode="General">
                  <c:v>-12</c:v>
                </c:pt>
              </c:numCache>
            </c:numRef>
          </c:xVal>
          <c:yVal>
            <c:numRef>
              <c:f>'TEPLOTA VÝSTUPU 35°C'!$C$67:$E$67</c:f>
              <c:numCache>
                <c:formatCode>General</c:formatCode>
                <c:ptCount val="3"/>
                <c:pt idx="0" formatCode="0.00E+00">
                  <c:v>0</c:v>
                </c:pt>
                <c:pt idx="1">
                  <c:v>8.4</c:v>
                </c:pt>
                <c:pt idx="2" formatCode="0.00E+0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19C7-42D1-AFE7-D138D39B9F23}"/>
            </c:ext>
          </c:extLst>
        </c:ser>
        <c:ser>
          <c:idx val="3"/>
          <c:order val="4"/>
          <c:tx>
            <c:v>VYNÁŠENÍ BIVALENCE 2</c:v>
          </c:tx>
          <c:spPr>
            <a:ln w="19050" cap="rnd">
              <a:solidFill>
                <a:schemeClr val="tx1"/>
              </a:solidFill>
              <a:prstDash val="sysDash"/>
              <a:round/>
            </a:ln>
            <a:effectLst/>
          </c:spPr>
          <c:marker>
            <c:symbol val="x"/>
            <c:size val="5"/>
            <c:spPr>
              <a:solidFill>
                <a:schemeClr val="tx1"/>
              </a:solidFill>
              <a:ln w="0">
                <a:noFill/>
                <a:round/>
              </a:ln>
              <a:effectLst/>
            </c:spPr>
          </c:marker>
          <c:dLbls>
            <c:dLbl>
              <c:idx val="0"/>
              <c:delete val="1"/>
              <c:extLst xmlns:c15="http://schemas.microsoft.com/office/drawing/2012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9C7-42D1-AFE7-D138D39B9F23}"/>
                </c:ext>
              </c:extLst>
            </c:dLbl>
            <c:dLbl>
              <c:idx val="1"/>
              <c:delete val="1"/>
              <c:extLst xmlns:c15="http://schemas.microsoft.com/office/drawing/2012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9C7-42D1-AFE7-D138D39B9F23}"/>
                </c:ext>
              </c:extLst>
            </c:dLbl>
            <c:dLbl>
              <c:idx val="2"/>
              <c:layout>
                <c:manualLayout>
                  <c:x val="-0.21290974504830329"/>
                  <c:y val="8.6299289956683012E-2"/>
                </c:manualLayout>
              </c:layout>
              <c:tx>
                <c:rich>
                  <a:bodyPr/>
                  <a:lstStyle/>
                  <a:p>
                    <a:r>
                      <a:rPr lang="en-US" sz="1000" b="1"/>
                      <a:t>BOD</a:t>
                    </a:r>
                    <a:r>
                      <a:rPr lang="en-US" sz="1000" b="1" baseline="0"/>
                      <a:t> BIVALENCE BWL 1-S 7: </a:t>
                    </a:r>
                    <a:fld id="{D2A7A8B5-45F4-4F51-B636-1E5AE6485539}" type="XVALUE">
                      <a:rPr lang="en-US" sz="1000" b="1"/>
                      <a:pPr/>
                      <a:t>[HODNOTA X]</a:t>
                    </a:fld>
                    <a:r>
                      <a:rPr lang="en-US" sz="1000" b="1"/>
                      <a:t> °C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0"/>
              <c:showBubbleSize val="0"/>
              <c:extLst xmlns:c15="http://schemas.microsoft.com/office/drawing/2012/chart"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9-19C7-42D1-AFE7-D138D39B9F23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5="http://schemas.microsoft.com/office/drawing/2012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/>
                      </a:solidFill>
                      <a:headEnd type="triangle"/>
                    </a:ln>
                    <a:effectLst/>
                  </c:spPr>
                </c15:leaderLines>
              </c:ext>
            </c:extLst>
          </c:dLbls>
          <c:xVal>
            <c:numRef>
              <c:f>'TEPLOTA VÝSTUPU 35°C'!$D$76:$D$78</c:f>
              <c:numCache>
                <c:formatCode>0.00</c:formatCode>
                <c:ptCount val="3"/>
                <c:pt idx="0">
                  <c:v>-4.6372475691847423</c:v>
                </c:pt>
                <c:pt idx="1">
                  <c:v>-4.6372475691847423</c:v>
                </c:pt>
                <c:pt idx="2">
                  <c:v>-4.6372475691847423</c:v>
                </c:pt>
              </c:numCache>
              <c:extLst xmlns:c15="http://schemas.microsoft.com/office/drawing/2012/chart"/>
            </c:numRef>
          </c:xVal>
          <c:yVal>
            <c:numRef>
              <c:f>'TEPLOTA VÝSTUPU 35°C'!$E$76:$E$78</c:f>
              <c:numCache>
                <c:formatCode>General</c:formatCode>
                <c:ptCount val="3"/>
                <c:pt idx="0">
                  <c:v>6.4672774869109952</c:v>
                </c:pt>
                <c:pt idx="1">
                  <c:v>6.4672774869109952</c:v>
                </c:pt>
                <c:pt idx="2">
                  <c:v>0</c:v>
                </c:pt>
              </c:numCache>
              <c:extLst xmlns:c15="http://schemas.microsoft.com/office/drawing/2012/chart"/>
            </c:numRef>
          </c:y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A-19C7-42D1-AFE7-D138D39B9F23}"/>
            </c:ext>
          </c:extLst>
        </c:ser>
        <c:ser>
          <c:idx val="5"/>
          <c:order val="5"/>
          <c:tx>
            <c:v>SVISLÁ ČÁST KŘIVKY BIVALENCE</c:v>
          </c:tx>
          <c:spPr>
            <a:ln w="15875" cap="rnd">
              <a:noFill/>
              <a:prstDash val="sysDot"/>
              <a:round/>
            </a:ln>
            <a:effectLst/>
          </c:spPr>
          <c:marker>
            <c:symbol val="none"/>
          </c:marker>
          <c:dLbls>
            <c:delete val="1"/>
          </c:dLbls>
          <c:xVal>
            <c:numRef>
              <c:f>'TEPLOTA VÝSTUPU 35°C'!$G$66:$G$67</c:f>
              <c:numCache>
                <c:formatCode>General</c:formatCode>
                <c:ptCount val="2"/>
                <c:pt idx="0">
                  <c:v>-12</c:v>
                </c:pt>
                <c:pt idx="1">
                  <c:v>-12</c:v>
                </c:pt>
              </c:numCache>
            </c:numRef>
          </c:xVal>
          <c:yVal>
            <c:numRef>
              <c:f>'TEPLOTA VÝSTUPU 35°C'!$H$66:$H$67</c:f>
              <c:numCache>
                <c:formatCode>General</c:formatCode>
                <c:ptCount val="2"/>
                <c:pt idx="0">
                  <c:v>8.4</c:v>
                </c:pt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B-19C7-42D1-AFE7-D138D39B9F23}"/>
            </c:ext>
          </c:extLst>
        </c:ser>
        <c:ser>
          <c:idx val="6"/>
          <c:order val="6"/>
          <c:tx>
            <c:v>VODOROVNÁ ČÁST KŘIVKY BIVALENCE</c:v>
          </c:tx>
          <c:spPr>
            <a:ln w="19050" cap="rnd">
              <a:solidFill>
                <a:schemeClr val="tx1"/>
              </a:solidFill>
              <a:prstDash val="sysDot"/>
              <a:round/>
            </a:ln>
            <a:effectLst/>
          </c:spPr>
          <c:marker>
            <c:symbol val="none"/>
          </c:marker>
          <c:dLbls>
            <c:delete val="1"/>
          </c:dLbls>
          <c:xVal>
            <c:numRef>
              <c:f>'TEPLOTA VÝSTUPU 35°C'!$G$63:$G$64</c:f>
              <c:numCache>
                <c:formatCode>General</c:formatCode>
                <c:ptCount val="2"/>
                <c:pt idx="0">
                  <c:v>-15</c:v>
                </c:pt>
                <c:pt idx="1">
                  <c:v>-12</c:v>
                </c:pt>
              </c:numCache>
            </c:numRef>
          </c:xVal>
          <c:yVal>
            <c:numRef>
              <c:f>'TEPLOTA VÝSTUPU 35°C'!$H$63:$H$64</c:f>
              <c:numCache>
                <c:formatCode>General</c:formatCode>
                <c:ptCount val="2"/>
                <c:pt idx="0">
                  <c:v>8.4</c:v>
                </c:pt>
                <c:pt idx="1">
                  <c:v>8.4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C-19C7-42D1-AFE7-D138D39B9F23}"/>
            </c:ext>
          </c:extLst>
        </c:ser>
        <c:ser>
          <c:idx val="8"/>
          <c:order val="8"/>
          <c:tx>
            <c:v>VÝKON KOMPRESORU TČ2</c:v>
          </c:tx>
          <c:spPr>
            <a:ln w="19050" cap="rnd">
              <a:solidFill>
                <a:schemeClr val="tx1"/>
              </a:solidFill>
              <a:prstDash val="sysDash"/>
              <a:round/>
            </a:ln>
            <a:effectLst/>
          </c:spPr>
          <c:marker>
            <c:symbol val="square"/>
            <c:size val="5"/>
            <c:spPr>
              <a:solidFill>
                <a:schemeClr val="tx1"/>
              </a:solidFill>
              <a:ln w="9525">
                <a:noFill/>
                <a:round/>
              </a:ln>
              <a:effectLst/>
            </c:spPr>
          </c:marker>
          <c:dLbls>
            <c:dLbl>
              <c:idx val="0"/>
              <c:delete val="1"/>
              <c:extLst xmlns:c15="http://schemas.microsoft.com/office/drawing/2012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19C7-42D1-AFE7-D138D39B9F23}"/>
                </c:ext>
              </c:extLst>
            </c:dLbl>
            <c:dLbl>
              <c:idx val="1"/>
              <c:layout>
                <c:manualLayout>
                  <c:x val="6.1770476103592313E-2"/>
                  <c:y val="-0.4307778148839214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VÝKON KOMPRESORU BWL 1-S 7: </a:t>
                    </a:r>
                    <a:fld id="{B7B9A689-D66D-4E70-928A-8A4D18722ECE}" type="YVALUE">
                      <a:rPr lang="en-US"/>
                      <a:pPr/>
                      <a:t>[HODNOTA Y]</a:t>
                    </a:fld>
                    <a:r>
                      <a:rPr lang="en-US"/>
                      <a:t> kW</a:t>
                    </a:r>
                    <a:br>
                      <a:rPr lang="en-US"/>
                    </a:br>
                    <a:r>
                      <a:rPr lang="en-US"/>
                      <a:t> + 6 kW</a:t>
                    </a:r>
                    <a:r>
                      <a:rPr lang="en-US" baseline="0"/>
                      <a:t> EL. OHŘEV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5="http://schemas.microsoft.com/office/drawing/2012/chart">
                <c:ext xmlns:c15="http://schemas.microsoft.com/office/drawing/2012/chart" uri="{CE6537A1-D6FC-4f65-9D91-7224C49458BB}">
                  <c15:layout>
                    <c:manualLayout>
                      <c:w val="0.22154795279458581"/>
                      <c:h val="7.9511919467305972E-2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1-19C7-42D1-AFE7-D138D39B9F23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5="http://schemas.microsoft.com/office/drawing/2012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/>
                      </a:solidFill>
                      <a:headEnd type="triangle"/>
                    </a:ln>
                    <a:effectLst/>
                  </c:spPr>
                </c15:leaderLines>
              </c:ext>
            </c:extLst>
          </c:dLbls>
          <c:xVal>
            <c:numRef>
              <c:f>'TEPLOTA VÝSTUPU 35°C'!$J$128:$K$128</c:f>
              <c:numCache>
                <c:formatCode>General</c:formatCode>
                <c:ptCount val="2"/>
                <c:pt idx="0">
                  <c:v>-12</c:v>
                </c:pt>
                <c:pt idx="1">
                  <c:v>-15</c:v>
                </c:pt>
              </c:numCache>
              <c:extLst xmlns:c15="http://schemas.microsoft.com/office/drawing/2012/chart"/>
            </c:numRef>
          </c:xVal>
          <c:yVal>
            <c:numRef>
              <c:f>'TEPLOTA VÝSTUPU 35°C'!$J$127:$K$127</c:f>
              <c:numCache>
                <c:formatCode>General</c:formatCode>
                <c:ptCount val="2"/>
                <c:pt idx="0">
                  <c:v>5.7593829232582223</c:v>
                </c:pt>
                <c:pt idx="1">
                  <c:v>5.7593829232582223</c:v>
                </c:pt>
              </c:numCache>
              <c:extLst xmlns:c15="http://schemas.microsoft.com/office/drawing/2012/chart"/>
            </c:numRef>
          </c:y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12-19C7-42D1-AFE7-D138D39B9F2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axId val="1038201184"/>
        <c:axId val="1038209920"/>
        <c:extLst>
          <c:ext xmlns:c15="http://schemas.microsoft.com/office/drawing/2012/chart" uri="{02D57815-91ED-43cb-92C2-25804820EDAC}">
            <c15:filteredScatterSeries>
              <c15:ser>
                <c:idx val="4"/>
                <c:order val="3"/>
                <c:tx>
                  <c:v>VYNÁŠENÍ BIVALENCE 1</c:v>
                </c:tx>
                <c:spPr>
                  <a:ln w="19050" cap="rnd">
                    <a:solidFill>
                      <a:schemeClr val="tx1"/>
                    </a:solidFill>
                    <a:prstDash val="sysDash"/>
                    <a:round/>
                  </a:ln>
                  <a:effectLst/>
                </c:spPr>
                <c:marker>
                  <c:symbol val="star"/>
                  <c:size val="5"/>
                  <c:spPr>
                    <a:solidFill>
                      <a:schemeClr val="tx1"/>
                    </a:solidFill>
                    <a:ln w="9525">
                      <a:noFill/>
                      <a:round/>
                    </a:ln>
                    <a:effectLst/>
                  </c:spPr>
                </c:marker>
                <c:dLbls>
                  <c:dLbl>
                    <c:idx val="0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3-19C7-42D1-AFE7-D138D39B9F23}"/>
                      </c:ext>
                    </c:extLst>
                  </c:dLbl>
                  <c:dLbl>
                    <c:idx val="1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4-19C7-42D1-AFE7-D138D39B9F23}"/>
                      </c:ext>
                    </c:extLst>
                  </c:dLbl>
                  <c:dLbl>
                    <c:idx val="2"/>
                    <c:layout>
                      <c:manualLayout>
                        <c:x val="0.23316017109950085"/>
                        <c:y val="9.2471152669991979E-2"/>
                      </c:manualLayout>
                    </c:layout>
                    <c:tx>
                      <c:rich>
                        <a:bodyPr/>
                        <a:lstStyle/>
                        <a:p>
                          <a:r>
                            <a:rPr lang="en-US" sz="1000" b="1" i="0" u="none" strike="noStrike" kern="1200" baseline="0">
                              <a:solidFill>
                                <a:sysClr val="windowText" lastClr="000000"/>
                              </a:solidFill>
                            </a:rPr>
                            <a:t>BOD BIVALENCE BWL 1-S 5: </a:t>
                          </a:r>
                          <a:fld id="{C0B9A11D-7E55-42C1-B35F-2033AA462E91}" type="XVALUE">
                            <a:rPr lang="en-US" b="1"/>
                            <a:pPr/>
                            <a:t>[HODNOTA X]</a:t>
                          </a:fld>
                          <a:r>
                            <a:rPr lang="en-US" b="1"/>
                            <a:t> °C</a:t>
                          </a:r>
                        </a:p>
                      </c:rich>
                    </c:tx>
                    <c:showLegendKey val="0"/>
                    <c:showVal val="0"/>
                    <c:showCatName val="1"/>
                    <c:showSerName val="0"/>
                    <c:showPercent val="0"/>
                    <c:showBubbleSize val="0"/>
                    <c:extLst>
                      <c:ext uri="{CE6537A1-D6FC-4f65-9D91-7224C49458BB}">
                        <c15:dlblFieldTable/>
                        <c15:showDataLabelsRange val="0"/>
                      </c:ext>
                      <c:ext xmlns:c16="http://schemas.microsoft.com/office/drawing/2014/chart" uri="{C3380CC4-5D6E-409C-BE32-E72D297353CC}">
                        <c16:uniqueId val="{00000005-19C7-42D1-AFE7-D138D39B9F23}"/>
                      </c:ext>
                    </c:extLst>
                  </c:dLbl>
                  <c:numFmt formatCode="#,##0.0" sourceLinked="0"/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1" i="0" u="none" strike="noStrike" kern="1200" baseline="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cs-CZ"/>
                    </a:p>
                  </c:txPr>
                  <c:showLegendKey val="0"/>
                  <c:showVal val="0"/>
                  <c:showCatName val="1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/>
                            </a:solidFill>
                            <a:headEnd type="triangle"/>
                          </a:ln>
                          <a:effectLst/>
                        </c:spPr>
                      </c15:leaderLines>
                    </c:ext>
                  </c:extLst>
                </c:dLbls>
                <c:xVal>
                  <c:numRef>
                    <c:extLst>
                      <c:ext uri="{02D57815-91ED-43cb-92C2-25804820EDAC}">
                        <c15:formulaRef>
                          <c15:sqref>'TEPLOTA VÝSTUPU 35°C'!$B$76:$B$78</c15:sqref>
                        </c15:formulaRef>
                      </c:ext>
                    </c:extLst>
                    <c:numCache>
                      <c:formatCode>0.00</c:formatCode>
                      <c:ptCount val="3"/>
                      <c:pt idx="0">
                        <c:v>-2.0507974010631997</c:v>
                      </c:pt>
                      <c:pt idx="1">
                        <c:v>-2.0507974010631997</c:v>
                      </c:pt>
                      <c:pt idx="2">
                        <c:v>-2.0507974010631997</c:v>
                      </c:pt>
                    </c:numCache>
                  </c:numRef>
                </c:xVal>
                <c:yVal>
                  <c:numRef>
                    <c:extLst>
                      <c:ext uri="{02D57815-91ED-43cb-92C2-25804820EDAC}">
                        <c15:formulaRef>
                          <c15:sqref>'TEPLOTA VÝSTUPU 35°C'!$C$76:$C$78</c15:sqref>
                        </c15:formulaRef>
                      </c:ext>
                    </c:extLst>
                    <c:numCache>
                      <c:formatCode>General</c:formatCode>
                      <c:ptCount val="3"/>
                      <c:pt idx="0">
                        <c:v>5.78833431777909</c:v>
                      </c:pt>
                      <c:pt idx="1">
                        <c:v>5.78833431777909</c:v>
                      </c:pt>
                      <c:pt idx="2">
                        <c:v>0</c:v>
                      </c:pt>
                    </c:numCache>
                  </c:numRef>
                </c:yVal>
                <c:smooth val="0"/>
                <c:extLst>
                  <c:ext xmlns:c16="http://schemas.microsoft.com/office/drawing/2014/chart" uri="{C3380CC4-5D6E-409C-BE32-E72D297353CC}">
                    <c16:uniqueId val="{00000006-19C7-42D1-AFE7-D138D39B9F23}"/>
                  </c:ext>
                </c:extLst>
              </c15:ser>
            </c15:filteredScatterSeries>
            <c15:filteredScatterSeries>
              <c15:ser>
                <c:idx val="7"/>
                <c:order val="7"/>
                <c:tx>
                  <c:v>VÝKON KOMPRESORU TČ1</c:v>
                </c:tx>
                <c:spPr>
                  <a:ln w="19050" cap="rnd">
                    <a:solidFill>
                      <a:schemeClr val="tx1"/>
                    </a:solidFill>
                    <a:prstDash val="sysDash"/>
                    <a:round/>
                  </a:ln>
                  <a:effectLst/>
                </c:spPr>
                <c:marker>
                  <c:symbol val="square"/>
                  <c:size val="5"/>
                  <c:spPr>
                    <a:solidFill>
                      <a:schemeClr val="tx1"/>
                    </a:solidFill>
                    <a:ln w="15875">
                      <a:noFill/>
                      <a:round/>
                    </a:ln>
                    <a:effectLst/>
                  </c:spPr>
                </c:marker>
                <c:dLbls>
                  <c:dLbl>
                    <c:idx val="0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0D-19C7-42D1-AFE7-D138D39B9F23}"/>
                      </c:ext>
                    </c:extLst>
                  </c:dLbl>
                  <c:dLbl>
                    <c:idx val="1"/>
                    <c:layout>
                      <c:manualLayout>
                        <c:x val="0.36836135470381542"/>
                        <c:y val="-0.49043009364339402"/>
                      </c:manualLayout>
                    </c:layout>
                    <c:tx>
                      <c:rich>
                        <a:bodyPr/>
                        <a:lstStyle/>
                        <a:p>
                          <a:r>
                            <a:rPr lang="en-US" sz="1000" b="1" i="0" u="none" strike="noStrike" kern="1200" baseline="0">
                              <a:solidFill>
                                <a:sysClr val="windowText" lastClr="000000"/>
                              </a:solidFill>
                            </a:rPr>
                            <a:t>VÝKON KOMPRESORU BWL 1-S 5: </a:t>
                          </a:r>
                          <a:fld id="{FCD5EA34-8A14-4E9D-A414-50790F42D890}" type="YVALUE">
                            <a:rPr lang="en-US" sz="1000" b="1"/>
                            <a:pPr/>
                            <a:t>[HODNOTA Y]</a:t>
                          </a:fld>
                          <a:r>
                            <a:rPr lang="en-US" sz="1000" b="1"/>
                            <a:t> kW</a:t>
                          </a:r>
                          <a:br>
                            <a:rPr lang="en-US" sz="1000" b="1"/>
                          </a:br>
                          <a:r>
                            <a:rPr lang="en-US" sz="800" b="0" i="0" u="none" strike="noStrike" kern="1200" baseline="0">
                              <a:solidFill>
                                <a:sysClr val="windowText" lastClr="000000"/>
                              </a:solidFill>
                            </a:rPr>
                            <a:t> </a:t>
                          </a:r>
                          <a:r>
                            <a:rPr lang="en-US" sz="1000" b="1" i="0" u="none" strike="noStrike" kern="1200" baseline="0">
                              <a:solidFill>
                                <a:sysClr val="windowText" lastClr="000000"/>
                              </a:solidFill>
                            </a:rPr>
                            <a:t>+ 6 kW EL. OHŘEV</a:t>
                          </a:r>
                        </a:p>
                      </c:rich>
                    </c:tx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 xmlns:c15="http://schemas.microsoft.com/office/drawing/2012/chart">
                      <c:ext xmlns:c15="http://schemas.microsoft.com/office/drawing/2012/chart" uri="{CE6537A1-D6FC-4f65-9D91-7224C49458BB}">
                        <c15:layout>
                          <c:manualLayout>
                            <c:w val="0.260375944521472"/>
                            <c:h val="7.9511919467305972E-2"/>
                          </c:manualLayout>
                        </c15:layout>
                        <c15:dlblFieldTable/>
                        <c15:showDataLabelsRange val="0"/>
                      </c:ext>
                      <c:ext xmlns:c16="http://schemas.microsoft.com/office/drawing/2014/chart" uri="{C3380CC4-5D6E-409C-BE32-E72D297353CC}">
                        <c16:uniqueId val="{0000000E-19C7-42D1-AFE7-D138D39B9F23}"/>
                      </c:ext>
                    </c:extLst>
                  </c:dLbl>
                  <c:numFmt formatCode="#,##0.0" sourceLinked="0"/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cs-CZ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/>
                            </a:solidFill>
                            <a:headEnd type="triangle"/>
                          </a:ln>
                          <a:effectLst/>
                        </c:spPr>
                      </c15:leaderLines>
                    </c:ext>
                  </c:extLst>
                </c:dLbls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'TEPLOTA VÝSTUPU 35°C'!$J$117:$K$117</c15:sqref>
                        </c15:formulaRef>
                      </c:ext>
                    </c:extLst>
                    <c:numCache>
                      <c:formatCode>General</c:formatCode>
                      <c:ptCount val="2"/>
                      <c:pt idx="0">
                        <c:v>-12</c:v>
                      </c:pt>
                      <c:pt idx="1">
                        <c:v>-15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'TEPLOTA VÝSTUPU 35°C'!$J$116:$K$116</c15:sqref>
                        </c15:formulaRef>
                      </c:ext>
                    </c:extLst>
                    <c:numCache>
                      <c:formatCode>General</c:formatCode>
                      <c:ptCount val="2"/>
                      <c:pt idx="0">
                        <c:v>4.1781717708709953</c:v>
                      </c:pt>
                      <c:pt idx="1">
                        <c:v>4.1781717708709953</c:v>
                      </c:pt>
                    </c:numCache>
                  </c:numRef>
                </c:y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F-19C7-42D1-AFE7-D138D39B9F23}"/>
                  </c:ext>
                </c:extLst>
              </c15:ser>
            </c15:filteredScatterSeries>
          </c:ext>
        </c:extLst>
      </c:scatterChart>
      <c:valAx>
        <c:axId val="1038201184"/>
        <c:scaling>
          <c:orientation val="minMax"/>
          <c:max val="20"/>
          <c:min val="-15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>
              <a:solidFill>
                <a:schemeClr val="tx1">
                  <a:lumMod val="5000"/>
                  <a:lumOff val="95000"/>
                </a:schemeClr>
              </a:solidFill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1" i="0" u="none" strike="noStrike" kern="1200" cap="all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cs-CZ" sz="1200" b="1"/>
                  <a:t> Venkovní teplota (°C)</a:t>
                </a:r>
              </a:p>
            </c:rich>
          </c:tx>
          <c:layout>
            <c:manualLayout>
              <c:xMode val="edge"/>
              <c:yMode val="edge"/>
              <c:x val="0.38925390201294974"/>
              <c:y val="0.936350693830952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1" i="0" u="none" strike="noStrike" kern="1200" cap="all" baseline="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1038209920"/>
        <c:crosses val="autoZero"/>
        <c:crossBetween val="midCat"/>
        <c:majorUnit val="5"/>
        <c:minorUnit val="1"/>
      </c:valAx>
      <c:valAx>
        <c:axId val="10382099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>
              <a:solidFill>
                <a:schemeClr val="tx1">
                  <a:lumMod val="5000"/>
                  <a:lumOff val="95000"/>
                </a:schemeClr>
              </a:solidFill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1" i="0" u="none" strike="noStrike" kern="1200" cap="all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cs-CZ" sz="1200" b="1"/>
                  <a:t>Výkon (kW)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1" i="0" u="none" strike="noStrike" kern="1200" cap="all" baseline="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1038201184"/>
        <c:crossesAt val="-25"/>
        <c:crossBetween val="midCat"/>
        <c:majorUnit val="1"/>
        <c:minorUnit val="1"/>
      </c:valAx>
      <c:spPr>
        <a:noFill/>
        <a:ln>
          <a:noFill/>
        </a:ln>
        <a:effectLst/>
      </c:spPr>
    </c:plotArea>
    <c:legend>
      <c:legendPos val="t"/>
      <c:legendEntry>
        <c:idx val="1"/>
        <c:delete val="1"/>
      </c:legendEntry>
      <c:legendEntry>
        <c:idx val="3"/>
        <c:delete val="1"/>
      </c:legendEntry>
      <c:legendEntry>
        <c:idx val="4"/>
        <c:delete val="1"/>
      </c:legendEntry>
      <c:layout>
        <c:manualLayout>
          <c:xMode val="edge"/>
          <c:yMode val="edge"/>
          <c:x val="0.72942231342737673"/>
          <c:y val="0.13961248565642601"/>
          <c:w val="0.24793309604903799"/>
          <c:h val="6.319788404373261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lt1"/>
    </a:solidFill>
    <a:ln w="25400" cap="flat" cmpd="sng" algn="ctr">
      <a:solidFill>
        <a:schemeClr val="dk1"/>
      </a:solidFill>
      <a:prstDash val="solid"/>
      <a:round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400" b="1" i="0" u="none" strike="noStrike" kern="1200" cap="all" spc="120" normalizeH="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r>
              <a:rPr lang="cs-CZ" sz="2400"/>
              <a:t>BWL 1-S</a:t>
            </a:r>
            <a:r>
              <a:rPr lang="cs-CZ" sz="2400" baseline="0"/>
              <a:t> </a:t>
            </a:r>
            <a:r>
              <a:rPr lang="cs-CZ" sz="2400"/>
              <a:t>: teplota výstupu 45°C</a:t>
            </a:r>
            <a:endParaRPr lang="en-US" sz="24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400" b="1" i="0" u="none" strike="noStrike" kern="1200" cap="all" spc="120" normalizeH="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v>BWL 1-S 7 kW</c:v>
          </c:tx>
          <c:spPr>
            <a:ln w="3492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dLbls>
            <c:delete val="1"/>
          </c:dLbls>
          <c:xVal>
            <c:numRef>
              <c:f>'TEPLOTA VÝSTUPU 45°C'!$B$54:$B$61</c:f>
              <c:numCache>
                <c:formatCode>0</c:formatCode>
                <c:ptCount val="8"/>
                <c:pt idx="0">
                  <c:v>-15</c:v>
                </c:pt>
                <c:pt idx="1">
                  <c:v>-7</c:v>
                </c:pt>
                <c:pt idx="2">
                  <c:v>2</c:v>
                </c:pt>
                <c:pt idx="3">
                  <c:v>7</c:v>
                </c:pt>
                <c:pt idx="4">
                  <c:v>10</c:v>
                </c:pt>
                <c:pt idx="5">
                  <c:v>15</c:v>
                </c:pt>
                <c:pt idx="6">
                  <c:v>25</c:v>
                </c:pt>
                <c:pt idx="7">
                  <c:v>35</c:v>
                </c:pt>
              </c:numCache>
            </c:numRef>
          </c:xVal>
          <c:yVal>
            <c:numRef>
              <c:f>'TEPLOTA VÝSTUPU 45°C'!$D$54:$D$61</c:f>
              <c:numCache>
                <c:formatCode>0.00</c:formatCode>
                <c:ptCount val="8"/>
                <c:pt idx="0">
                  <c:v>4.3899999999999997</c:v>
                </c:pt>
                <c:pt idx="1">
                  <c:v>5.77</c:v>
                </c:pt>
                <c:pt idx="2">
                  <c:v>6.66</c:v>
                </c:pt>
                <c:pt idx="3">
                  <c:v>9.14</c:v>
                </c:pt>
                <c:pt idx="4">
                  <c:v>9.74</c:v>
                </c:pt>
                <c:pt idx="5">
                  <c:v>10.32</c:v>
                </c:pt>
                <c:pt idx="6">
                  <c:v>11.62</c:v>
                </c:pt>
                <c:pt idx="7">
                  <c:v>14.27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3C5B-4096-9860-4580C46505B0}"/>
            </c:ext>
          </c:extLst>
        </c:ser>
        <c:ser>
          <c:idx val="1"/>
          <c:order val="1"/>
          <c:tx>
            <c:v>BWL 1-S 5 kW</c:v>
          </c:tx>
          <c:spPr>
            <a:ln w="34925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dLbls>
            <c:delete val="1"/>
          </c:dLbls>
          <c:xVal>
            <c:numRef>
              <c:f>'TEPLOTA VÝSTUPU 45°C'!$B$54:$B$61</c:f>
              <c:numCache>
                <c:formatCode>0</c:formatCode>
                <c:ptCount val="8"/>
                <c:pt idx="0">
                  <c:v>-15</c:v>
                </c:pt>
                <c:pt idx="1">
                  <c:v>-7</c:v>
                </c:pt>
                <c:pt idx="2">
                  <c:v>2</c:v>
                </c:pt>
                <c:pt idx="3">
                  <c:v>7</c:v>
                </c:pt>
                <c:pt idx="4">
                  <c:v>10</c:v>
                </c:pt>
                <c:pt idx="5">
                  <c:v>15</c:v>
                </c:pt>
                <c:pt idx="6">
                  <c:v>25</c:v>
                </c:pt>
                <c:pt idx="7">
                  <c:v>35</c:v>
                </c:pt>
              </c:numCache>
              <c:extLst xmlns:c15="http://schemas.microsoft.com/office/drawing/2012/chart"/>
            </c:numRef>
          </c:xVal>
          <c:yVal>
            <c:numRef>
              <c:f>'TEPLOTA VÝSTUPU 45°C'!$C$54:$C$61</c:f>
              <c:numCache>
                <c:formatCode>0.00</c:formatCode>
                <c:ptCount val="8"/>
                <c:pt idx="0">
                  <c:v>3.27</c:v>
                </c:pt>
                <c:pt idx="1">
                  <c:v>4.68</c:v>
                </c:pt>
                <c:pt idx="2">
                  <c:v>5.32</c:v>
                </c:pt>
                <c:pt idx="3">
                  <c:v>6.4</c:v>
                </c:pt>
                <c:pt idx="4">
                  <c:v>8.9700000000000006</c:v>
                </c:pt>
                <c:pt idx="5">
                  <c:v>9.99</c:v>
                </c:pt>
                <c:pt idx="6">
                  <c:v>12.27</c:v>
                </c:pt>
                <c:pt idx="7">
                  <c:v>13.62</c:v>
                </c:pt>
              </c:numCache>
              <c:extLst xmlns:c15="http://schemas.microsoft.com/office/drawing/2012/chart"/>
            </c:numRef>
          </c:yVal>
          <c:smooth val="1"/>
          <c:extLst xmlns:c15="http://schemas.microsoft.com/office/drawing/2012/chart">
            <c:ext xmlns:c16="http://schemas.microsoft.com/office/drawing/2014/chart" uri="{C3380CC4-5D6E-409C-BE32-E72D297353CC}">
              <c16:uniqueId val="{00000001-3C5B-4096-9860-4580C46505B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axId val="1038201184"/>
        <c:axId val="1038209920"/>
        <c:extLst/>
      </c:scatterChart>
      <c:scatterChart>
        <c:scatterStyle val="lineMarker"/>
        <c:varyColors val="0"/>
        <c:ser>
          <c:idx val="2"/>
          <c:order val="2"/>
          <c:tx>
            <c:v>MEZNÍ KŘIVKA BIVALENCE</c:v>
          </c:tx>
          <c:spPr>
            <a:ln w="19050" cap="rnd">
              <a:solidFill>
                <a:schemeClr val="tx1"/>
              </a:solidFill>
              <a:prstDash val="sysDot"/>
              <a:round/>
            </a:ln>
            <a:effectLst/>
          </c:spPr>
          <c:marker>
            <c:symbol val="none"/>
          </c:marker>
          <c:dLbls>
            <c:delete val="1"/>
          </c:dLbls>
          <c:xVal>
            <c:numRef>
              <c:f>'TEPLOTA VÝSTUPU 45°C'!$C$66:$E$66</c:f>
              <c:numCache>
                <c:formatCode>0.00E+00</c:formatCode>
                <c:ptCount val="3"/>
                <c:pt idx="0" formatCode="General">
                  <c:v>15</c:v>
                </c:pt>
                <c:pt idx="1">
                  <c:v>-12</c:v>
                </c:pt>
                <c:pt idx="2" formatCode="General">
                  <c:v>-12</c:v>
                </c:pt>
              </c:numCache>
            </c:numRef>
          </c:xVal>
          <c:yVal>
            <c:numRef>
              <c:f>'TEPLOTA VÝSTUPU 45°C'!$C$67:$E$67</c:f>
              <c:numCache>
                <c:formatCode>General</c:formatCode>
                <c:ptCount val="3"/>
                <c:pt idx="0" formatCode="0.00E+00">
                  <c:v>0</c:v>
                </c:pt>
                <c:pt idx="1">
                  <c:v>9</c:v>
                </c:pt>
                <c:pt idx="2" formatCode="0.00E+0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3C5B-4096-9860-4580C46505B0}"/>
            </c:ext>
          </c:extLst>
        </c:ser>
        <c:ser>
          <c:idx val="4"/>
          <c:order val="3"/>
          <c:tx>
            <c:v>VYNÁŠENÍ BIVALENCE 1</c:v>
          </c:tx>
          <c:spPr>
            <a:ln w="19050" cap="rnd">
              <a:solidFill>
                <a:schemeClr val="tx1"/>
              </a:solidFill>
              <a:prstDash val="sysDash"/>
              <a:round/>
            </a:ln>
            <a:effectLst/>
          </c:spPr>
          <c:marker>
            <c:symbol val="star"/>
            <c:size val="5"/>
            <c:spPr>
              <a:solidFill>
                <a:schemeClr val="tx1"/>
              </a:solidFill>
              <a:ln w="9525">
                <a:noFill/>
                <a:round/>
              </a:ln>
              <a:effectLst/>
            </c:spPr>
          </c:marker>
          <c:dLbls>
            <c:dLbl>
              <c:idx val="0"/>
              <c:delete val="1"/>
              <c:extLst xmlns:c15="http://schemas.microsoft.com/office/drawing/2012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C5B-4096-9860-4580C46505B0}"/>
                </c:ext>
              </c:extLst>
            </c:dLbl>
            <c:dLbl>
              <c:idx val="1"/>
              <c:delete val="1"/>
              <c:extLst xmlns:c15="http://schemas.microsoft.com/office/drawing/2012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C5B-4096-9860-4580C46505B0}"/>
                </c:ext>
              </c:extLst>
            </c:dLbl>
            <c:dLbl>
              <c:idx val="2"/>
              <c:layout>
                <c:manualLayout>
                  <c:x val="5.424316891788071E-2"/>
                  <c:y val="7.3977407536128331E-2"/>
                </c:manualLayout>
              </c:layout>
              <c:tx>
                <c:rich>
                  <a:bodyPr/>
                  <a:lstStyle/>
                  <a:p>
                    <a:r>
                      <a:rPr lang="en-US" sz="1000" b="1" i="0" u="none" strike="noStrike" kern="1200" baseline="0">
                        <a:solidFill>
                          <a:sysClr val="windowText" lastClr="000000"/>
                        </a:solidFill>
                      </a:rPr>
                      <a:t>BOD BIVALENCE BWL-1S 5: </a:t>
                    </a:r>
                    <a:fld id="{C0B9A11D-7E55-42C1-B35F-2033AA462E91}" type="XVALUE">
                      <a:rPr lang="en-US" b="1"/>
                      <a:pPr/>
                      <a:t>[HODNOTA X]</a:t>
                    </a:fld>
                    <a:r>
                      <a:rPr lang="en-US" b="1"/>
                      <a:t> °C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0"/>
              <c:showBubbleSize val="0"/>
              <c:extLst xmlns:c15="http://schemas.microsoft.com/office/drawing/2012/chart"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3C5B-4096-9860-4580C46505B0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 xmlns:c15="http://schemas.microsoft.com/office/drawing/2012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/>
                      </a:solidFill>
                      <a:headEnd type="triangle"/>
                    </a:ln>
                    <a:effectLst/>
                  </c:spPr>
                </c15:leaderLines>
              </c:ext>
            </c:extLst>
          </c:dLbls>
          <c:xVal>
            <c:numRef>
              <c:f>'TEPLOTA VÝSTUPU 45°C'!$B$76:$B$78</c:f>
              <c:numCache>
                <c:formatCode>0.00</c:formatCode>
                <c:ptCount val="3"/>
                <c:pt idx="0">
                  <c:v>-0.43956043956044055</c:v>
                </c:pt>
                <c:pt idx="1">
                  <c:v>-0.43956043956044055</c:v>
                </c:pt>
                <c:pt idx="2">
                  <c:v>-0.43956043956044055</c:v>
                </c:pt>
              </c:numCache>
              <c:extLst xmlns:c15="http://schemas.microsoft.com/office/drawing/2012/chart"/>
            </c:numRef>
          </c:xVal>
          <c:yVal>
            <c:numRef>
              <c:f>'TEPLOTA VÝSTUPU 45°C'!$C$76:$C$78</c:f>
              <c:numCache>
                <c:formatCode>General</c:formatCode>
                <c:ptCount val="3"/>
                <c:pt idx="0">
                  <c:v>5.1465201465201469</c:v>
                </c:pt>
                <c:pt idx="1">
                  <c:v>5.1465201465201469</c:v>
                </c:pt>
                <c:pt idx="2">
                  <c:v>0</c:v>
                </c:pt>
              </c:numCache>
              <c:extLst xmlns:c15="http://schemas.microsoft.com/office/drawing/2012/chart"/>
            </c:numRef>
          </c:y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6-3C5B-4096-9860-4580C46505B0}"/>
            </c:ext>
          </c:extLst>
        </c:ser>
        <c:ser>
          <c:idx val="3"/>
          <c:order val="4"/>
          <c:tx>
            <c:v>VYNÁŠENÍ BIVALENCE 2</c:v>
          </c:tx>
          <c:spPr>
            <a:ln w="19050" cap="rnd">
              <a:solidFill>
                <a:schemeClr val="tx1"/>
              </a:solidFill>
              <a:prstDash val="sysDash"/>
              <a:round/>
            </a:ln>
            <a:effectLst/>
          </c:spPr>
          <c:marker>
            <c:symbol val="x"/>
            <c:size val="5"/>
            <c:spPr>
              <a:solidFill>
                <a:schemeClr val="tx1"/>
              </a:solidFill>
              <a:ln w="0">
                <a:noFill/>
                <a:round/>
              </a:ln>
              <a:effectLst/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C5B-4096-9860-4580C46505B0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C5B-4096-9860-4580C46505B0}"/>
                </c:ext>
              </c:extLst>
            </c:dLbl>
            <c:dLbl>
              <c:idx val="2"/>
              <c:layout>
                <c:manualLayout>
                  <c:x val="-0.21290974504830329"/>
                  <c:y val="8.3216999101038955E-2"/>
                </c:manualLayout>
              </c:layout>
              <c:tx>
                <c:rich>
                  <a:bodyPr/>
                  <a:lstStyle/>
                  <a:p>
                    <a:r>
                      <a:rPr lang="en-US" sz="1000" b="1"/>
                      <a:t>BOD</a:t>
                    </a:r>
                    <a:r>
                      <a:rPr lang="en-US" sz="1000" b="1" baseline="0"/>
                      <a:t> BIVALENCE BWL-1S 7: </a:t>
                    </a:r>
                    <a:fld id="{D2A7A8B5-45F4-4F51-B636-1E5AE6485539}" type="XVALUE">
                      <a:rPr lang="en-US" sz="1000" b="1"/>
                      <a:pPr/>
                      <a:t>[HODNOTA X]</a:t>
                    </a:fld>
                    <a:r>
                      <a:rPr lang="en-US" sz="1000" b="1"/>
                      <a:t> °C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9-3C5B-4096-9860-4580C46505B0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/>
                      </a:solidFill>
                      <a:headEnd type="triangle"/>
                    </a:ln>
                    <a:effectLst/>
                  </c:spPr>
                </c15:leaderLines>
              </c:ext>
            </c:extLst>
          </c:dLbls>
          <c:xVal>
            <c:numRef>
              <c:f>'TEPLOTA VÝSTUPU 45°C'!$D$76:$D$78</c:f>
              <c:numCache>
                <c:formatCode>0.00</c:formatCode>
                <c:ptCount val="3"/>
                <c:pt idx="0">
                  <c:v>-3.3830334190231364</c:v>
                </c:pt>
                <c:pt idx="1">
                  <c:v>-3.3830334190231364</c:v>
                </c:pt>
                <c:pt idx="2">
                  <c:v>-3.3830334190231364</c:v>
                </c:pt>
              </c:numCache>
            </c:numRef>
          </c:xVal>
          <c:yVal>
            <c:numRef>
              <c:f>'TEPLOTA VÝSTUPU 45°C'!$E$76:$E$78</c:f>
              <c:numCache>
                <c:formatCode>General</c:formatCode>
                <c:ptCount val="3"/>
                <c:pt idx="0">
                  <c:v>6.1276778063410458</c:v>
                </c:pt>
                <c:pt idx="1">
                  <c:v>6.1276778063410458</c:v>
                </c:pt>
                <c:pt idx="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A-3C5B-4096-9860-4580C46505B0}"/>
            </c:ext>
          </c:extLst>
        </c:ser>
        <c:ser>
          <c:idx val="5"/>
          <c:order val="5"/>
          <c:tx>
            <c:v>SVISLÁ ČÁST KŘIVKY BIVALENCE</c:v>
          </c:tx>
          <c:spPr>
            <a:ln w="15875" cap="rnd">
              <a:noFill/>
              <a:prstDash val="sysDot"/>
              <a:round/>
            </a:ln>
            <a:effectLst/>
          </c:spPr>
          <c:marker>
            <c:symbol val="none"/>
          </c:marker>
          <c:dLbls>
            <c:delete val="1"/>
          </c:dLbls>
          <c:xVal>
            <c:numRef>
              <c:f>'TEPLOTA VÝSTUPU 45°C'!$G$66:$G$67</c:f>
              <c:numCache>
                <c:formatCode>General</c:formatCode>
                <c:ptCount val="2"/>
                <c:pt idx="0">
                  <c:v>-12</c:v>
                </c:pt>
                <c:pt idx="1">
                  <c:v>-12</c:v>
                </c:pt>
              </c:numCache>
            </c:numRef>
          </c:xVal>
          <c:yVal>
            <c:numRef>
              <c:f>'TEPLOTA VÝSTUPU 45°C'!$H$66:$H$67</c:f>
              <c:numCache>
                <c:formatCode>General</c:formatCode>
                <c:ptCount val="2"/>
                <c:pt idx="0">
                  <c:v>9</c:v>
                </c:pt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B-3C5B-4096-9860-4580C46505B0}"/>
            </c:ext>
          </c:extLst>
        </c:ser>
        <c:ser>
          <c:idx val="6"/>
          <c:order val="6"/>
          <c:tx>
            <c:v>VODOROVNÁ ČÁST KŘIVKY BIVALENCE</c:v>
          </c:tx>
          <c:spPr>
            <a:ln w="19050" cap="rnd">
              <a:solidFill>
                <a:schemeClr val="tx1"/>
              </a:solidFill>
              <a:prstDash val="sysDot"/>
              <a:round/>
            </a:ln>
            <a:effectLst/>
          </c:spPr>
          <c:marker>
            <c:symbol val="none"/>
          </c:marker>
          <c:dLbls>
            <c:delete val="1"/>
          </c:dLbls>
          <c:xVal>
            <c:numRef>
              <c:f>'TEPLOTA VÝSTUPU 45°C'!$G$63:$G$64</c:f>
              <c:numCache>
                <c:formatCode>General</c:formatCode>
                <c:ptCount val="2"/>
                <c:pt idx="0">
                  <c:v>-15</c:v>
                </c:pt>
                <c:pt idx="1">
                  <c:v>-12</c:v>
                </c:pt>
              </c:numCache>
            </c:numRef>
          </c:xVal>
          <c:yVal>
            <c:numRef>
              <c:f>'TEPLOTA VÝSTUPU 45°C'!$H$63:$H$64</c:f>
              <c:numCache>
                <c:formatCode>General</c:formatCode>
                <c:ptCount val="2"/>
                <c:pt idx="0">
                  <c:v>9</c:v>
                </c:pt>
                <c:pt idx="1">
                  <c:v>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C-3C5B-4096-9860-4580C46505B0}"/>
            </c:ext>
          </c:extLst>
        </c:ser>
        <c:ser>
          <c:idx val="7"/>
          <c:order val="7"/>
          <c:tx>
            <c:v>VÝKON KOMPRESORU TČ1</c:v>
          </c:tx>
          <c:spPr>
            <a:ln w="19050" cap="rnd">
              <a:solidFill>
                <a:schemeClr val="tx1"/>
              </a:solidFill>
              <a:prstDash val="sysDash"/>
              <a:round/>
            </a:ln>
            <a:effectLst/>
          </c:spPr>
          <c:marker>
            <c:symbol val="square"/>
            <c:size val="5"/>
            <c:spPr>
              <a:solidFill>
                <a:schemeClr val="tx1"/>
              </a:solidFill>
              <a:ln w="15875">
                <a:noFill/>
                <a:round/>
              </a:ln>
              <a:effectLst/>
            </c:spPr>
          </c:marker>
          <c:dLbls>
            <c:dLbl>
              <c:idx val="0"/>
              <c:delete val="1"/>
              <c:extLst xmlns:c15="http://schemas.microsoft.com/office/drawing/2012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C5B-4096-9860-4580C46505B0}"/>
                </c:ext>
              </c:extLst>
            </c:dLbl>
            <c:dLbl>
              <c:idx val="1"/>
              <c:layout>
                <c:manualLayout>
                  <c:x val="0.35918347197240352"/>
                  <c:y val="-0.49351240552867398"/>
                </c:manualLayout>
              </c:layout>
              <c:tx>
                <c:rich>
                  <a:bodyPr/>
                  <a:lstStyle/>
                  <a:p>
                    <a:r>
                      <a:rPr lang="en-US" sz="1000" b="1" i="0" u="none" strike="noStrike" kern="1200" baseline="0">
                        <a:solidFill>
                          <a:sysClr val="windowText" lastClr="000000"/>
                        </a:solidFill>
                      </a:rPr>
                      <a:t>VÝKON KOMPRESORU BWL 1-S 5: </a:t>
                    </a:r>
                    <a:fld id="{FCD5EA34-8A14-4E9D-A414-50790F42D890}" type="YVALUE">
                      <a:rPr lang="en-US" sz="1000" b="1"/>
                      <a:pPr/>
                      <a:t>[HODNOTA Y]</a:t>
                    </a:fld>
                    <a:r>
                      <a:rPr lang="en-US" sz="1000" b="1"/>
                      <a:t> kW</a:t>
                    </a:r>
                    <a:br>
                      <a:rPr lang="en-US" sz="1000" b="1"/>
                    </a:br>
                    <a:r>
                      <a:rPr lang="en-US" sz="800" b="0" i="0" u="none" strike="noStrike" kern="1200" baseline="0">
                        <a:solidFill>
                          <a:sysClr val="windowText" lastClr="000000"/>
                        </a:solidFill>
                      </a:rPr>
                      <a:t> </a:t>
                    </a:r>
                    <a:r>
                      <a:rPr lang="en-US" sz="1000" b="1" i="0" u="none" strike="noStrike" kern="1200" baseline="0">
                        <a:solidFill>
                          <a:sysClr val="windowText" lastClr="000000"/>
                        </a:solidFill>
                      </a:rPr>
                      <a:t>+ 6 kW EL. OHŘEV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5="http://schemas.microsoft.com/office/drawing/2012/chart">
                <c:ext xmlns:c15="http://schemas.microsoft.com/office/drawing/2012/chart" uri="{CE6537A1-D6FC-4f65-9D91-7224C49458BB}">
                  <c15:layout>
                    <c:manualLayout>
                      <c:w val="0.27179594208820318"/>
                      <c:h val="7.9511919467305972E-2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E-3C5B-4096-9860-4580C46505B0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5="http://schemas.microsoft.com/office/drawing/2012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/>
                      </a:solidFill>
                      <a:headEnd type="triangle"/>
                    </a:ln>
                    <a:effectLst/>
                  </c:spPr>
                </c15:leaderLines>
              </c:ext>
            </c:extLst>
          </c:dLbls>
          <c:xVal>
            <c:numRef>
              <c:f>'TEPLOTA VÝSTUPU 45°C'!$J$117:$K$117</c:f>
              <c:numCache>
                <c:formatCode>General</c:formatCode>
                <c:ptCount val="2"/>
                <c:pt idx="0">
                  <c:v>-12</c:v>
                </c:pt>
                <c:pt idx="1">
                  <c:v>-15</c:v>
                </c:pt>
              </c:numCache>
              <c:extLst xmlns:c15="http://schemas.microsoft.com/office/drawing/2012/chart"/>
            </c:numRef>
          </c:xVal>
          <c:yVal>
            <c:numRef>
              <c:f>'TEPLOTA VÝSTUPU 45°C'!$J$116:$K$116</c:f>
              <c:numCache>
                <c:formatCode>General</c:formatCode>
                <c:ptCount val="2"/>
                <c:pt idx="0">
                  <c:v>3.7980062237811767</c:v>
                </c:pt>
                <c:pt idx="1">
                  <c:v>3.7980062237811767</c:v>
                </c:pt>
              </c:numCache>
              <c:extLst xmlns:c15="http://schemas.microsoft.com/office/drawing/2012/chart"/>
            </c:numRef>
          </c:y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F-3C5B-4096-9860-4580C46505B0}"/>
            </c:ext>
          </c:extLst>
        </c:ser>
        <c:ser>
          <c:idx val="8"/>
          <c:order val="8"/>
          <c:tx>
            <c:v>VÝKON KOMPRESORU TČ2</c:v>
          </c:tx>
          <c:spPr>
            <a:ln w="19050" cap="rnd">
              <a:solidFill>
                <a:schemeClr val="tx1"/>
              </a:solidFill>
              <a:prstDash val="sysDash"/>
              <a:round/>
            </a:ln>
            <a:effectLst/>
          </c:spPr>
          <c:marker>
            <c:symbol val="square"/>
            <c:size val="5"/>
            <c:spPr>
              <a:solidFill>
                <a:schemeClr val="tx1"/>
              </a:solidFill>
              <a:ln w="9525">
                <a:noFill/>
                <a:round/>
              </a:ln>
              <a:effectLst/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3C5B-4096-9860-4580C46505B0}"/>
                </c:ext>
              </c:extLst>
            </c:dLbl>
            <c:dLbl>
              <c:idx val="1"/>
              <c:layout>
                <c:manualLayout>
                  <c:x val="7.5566615270180715E-2"/>
                  <c:y val="-0.452353850873429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VÝKON KOMPRESORU BWL 1-S 7: </a:t>
                    </a:r>
                    <a:fld id="{B7B9A689-D66D-4E70-928A-8A4D18722ECE}" type="YVALUE">
                      <a:rPr lang="en-US"/>
                      <a:pPr/>
                      <a:t>[HODNOTA Y]</a:t>
                    </a:fld>
                    <a:r>
                      <a:rPr lang="en-US"/>
                      <a:t> kW</a:t>
                    </a:r>
                    <a:br>
                      <a:rPr lang="en-US"/>
                    </a:br>
                    <a:r>
                      <a:rPr lang="en-US"/>
                      <a:t> + 6 kW</a:t>
                    </a:r>
                    <a:r>
                      <a:rPr lang="en-US" baseline="0"/>
                      <a:t> EL. OHŘEV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5580794549477948"/>
                      <c:h val="7.9511919467305972E-2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1-3C5B-4096-9860-4580C46505B0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/>
                      </a:solidFill>
                      <a:headEnd type="triangle"/>
                    </a:ln>
                    <a:effectLst/>
                  </c:spPr>
                </c15:leaderLines>
              </c:ext>
            </c:extLst>
          </c:dLbls>
          <c:xVal>
            <c:numRef>
              <c:f>'TEPLOTA VÝSTUPU 45°C'!$J$128:$K$128</c:f>
              <c:numCache>
                <c:formatCode>General</c:formatCode>
                <c:ptCount val="2"/>
                <c:pt idx="0">
                  <c:v>-12</c:v>
                </c:pt>
                <c:pt idx="1">
                  <c:v>-15</c:v>
                </c:pt>
              </c:numCache>
            </c:numRef>
          </c:xVal>
          <c:yVal>
            <c:numRef>
              <c:f>'TEPLOTA VÝSTUPU 45°C'!$J$127:$K$127</c:f>
              <c:numCache>
                <c:formatCode>General</c:formatCode>
                <c:ptCount val="2"/>
                <c:pt idx="0">
                  <c:v>4.9065595760812517</c:v>
                </c:pt>
                <c:pt idx="1">
                  <c:v>4.9065595760812517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2-3C5B-4096-9860-4580C46505B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axId val="1038201184"/>
        <c:axId val="1038209920"/>
        <c:extLst/>
      </c:scatterChart>
      <c:valAx>
        <c:axId val="1038201184"/>
        <c:scaling>
          <c:orientation val="minMax"/>
          <c:max val="20"/>
          <c:min val="-15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>
              <a:solidFill>
                <a:schemeClr val="tx1">
                  <a:lumMod val="5000"/>
                  <a:lumOff val="95000"/>
                </a:schemeClr>
              </a:solidFill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1" i="0" u="none" strike="noStrike" kern="1200" cap="all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cs-CZ" sz="1200" b="1"/>
                  <a:t>Venkovní teplota (°C)</a:t>
                </a:r>
              </a:p>
            </c:rich>
          </c:tx>
          <c:layout>
            <c:manualLayout>
              <c:xMode val="edge"/>
              <c:yMode val="edge"/>
              <c:x val="0.39266834928742961"/>
              <c:y val="0.9332684029753087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1" i="0" u="none" strike="noStrike" kern="1200" cap="all" baseline="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1038209920"/>
        <c:crosses val="autoZero"/>
        <c:crossBetween val="midCat"/>
        <c:majorUnit val="5"/>
        <c:minorUnit val="1"/>
      </c:valAx>
      <c:valAx>
        <c:axId val="10382099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>
              <a:solidFill>
                <a:schemeClr val="tx1">
                  <a:lumMod val="5000"/>
                  <a:lumOff val="95000"/>
                </a:schemeClr>
              </a:solidFill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1" i="0" u="none" strike="noStrike" kern="1200" cap="all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cs-CZ" sz="1200" b="1"/>
                  <a:t>Výkon (kW)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1" i="0" u="none" strike="noStrike" kern="1200" cap="all" baseline="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1038201184"/>
        <c:crossesAt val="-25"/>
        <c:crossBetween val="midCat"/>
        <c:majorUnit val="1"/>
        <c:minorUnit val="1"/>
      </c:valAx>
      <c:spPr>
        <a:noFill/>
        <a:ln>
          <a:noFill/>
        </a:ln>
        <a:effectLst/>
      </c:spPr>
    </c:plotArea>
    <c:legend>
      <c:legendPos val="t"/>
      <c:legendEntry>
        <c:idx val="2"/>
        <c:delete val="1"/>
      </c:legendEntry>
      <c:legendEntry>
        <c:idx val="4"/>
        <c:delete val="1"/>
      </c:legendEntry>
      <c:legendEntry>
        <c:idx val="5"/>
        <c:delete val="1"/>
      </c:legendEntry>
      <c:legendEntry>
        <c:idx val="6"/>
        <c:delete val="1"/>
      </c:legendEntry>
      <c:legendEntry>
        <c:idx val="8"/>
        <c:delete val="1"/>
      </c:legendEntry>
      <c:layout>
        <c:manualLayout>
          <c:xMode val="edge"/>
          <c:yMode val="edge"/>
          <c:x val="0.73275617061088527"/>
          <c:y val="0.13036561308949418"/>
          <c:w val="0.24793309604903799"/>
          <c:h val="6.319788404373261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lt1"/>
    </a:solidFill>
    <a:ln w="25400" cap="flat" cmpd="sng" algn="ctr">
      <a:solidFill>
        <a:schemeClr val="dk1"/>
      </a:solidFill>
      <a:prstDash val="solid"/>
      <a:round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400" b="1" i="0" u="none" strike="noStrike" kern="1200" cap="all" spc="120" normalizeH="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r>
              <a:rPr lang="cs-CZ" sz="2400"/>
              <a:t>BWL 1-S</a:t>
            </a:r>
            <a:r>
              <a:rPr lang="cs-CZ" sz="2400" baseline="0"/>
              <a:t> </a:t>
            </a:r>
            <a:r>
              <a:rPr lang="cs-CZ" sz="2400"/>
              <a:t>: teplota výstupu 55°C</a:t>
            </a:r>
            <a:endParaRPr lang="en-US" sz="24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400" b="1" i="0" u="none" strike="noStrike" kern="1200" cap="all" spc="120" normalizeH="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v>BWL 1-S 7 kW</c:v>
          </c:tx>
          <c:spPr>
            <a:ln w="3492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dLbls>
            <c:delete val="1"/>
          </c:dLbls>
          <c:xVal>
            <c:numRef>
              <c:f>'TEPLOTA VÝSTUPU 55°C'!$B$54:$B$61</c:f>
              <c:numCache>
                <c:formatCode>0</c:formatCode>
                <c:ptCount val="8"/>
                <c:pt idx="0">
                  <c:v>-15</c:v>
                </c:pt>
                <c:pt idx="1">
                  <c:v>-7</c:v>
                </c:pt>
                <c:pt idx="2">
                  <c:v>2</c:v>
                </c:pt>
                <c:pt idx="3">
                  <c:v>7</c:v>
                </c:pt>
                <c:pt idx="4">
                  <c:v>10</c:v>
                </c:pt>
                <c:pt idx="5">
                  <c:v>15</c:v>
                </c:pt>
                <c:pt idx="6">
                  <c:v>25</c:v>
                </c:pt>
                <c:pt idx="7">
                  <c:v>35</c:v>
                </c:pt>
              </c:numCache>
            </c:numRef>
          </c:xVal>
          <c:yVal>
            <c:numRef>
              <c:f>'TEPLOTA VÝSTUPU 55°C'!$D$54:$D$61</c:f>
              <c:numCache>
                <c:formatCode>0.00</c:formatCode>
                <c:ptCount val="8"/>
                <c:pt idx="0">
                  <c:v>3.41</c:v>
                </c:pt>
                <c:pt idx="1">
                  <c:v>4.45</c:v>
                </c:pt>
                <c:pt idx="2">
                  <c:v>5.72</c:v>
                </c:pt>
                <c:pt idx="3">
                  <c:v>6.92</c:v>
                </c:pt>
                <c:pt idx="4">
                  <c:v>7.38</c:v>
                </c:pt>
                <c:pt idx="5">
                  <c:v>8.17</c:v>
                </c:pt>
                <c:pt idx="6">
                  <c:v>10.36</c:v>
                </c:pt>
                <c:pt idx="7">
                  <c:v>11.32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BA60-4361-B9A2-3678382CA273}"/>
            </c:ext>
          </c:extLst>
        </c:ser>
        <c:ser>
          <c:idx val="1"/>
          <c:order val="1"/>
          <c:tx>
            <c:v>BWL 1-S 5 kW</c:v>
          </c:tx>
          <c:spPr>
            <a:ln w="34925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dLbls>
            <c:delete val="1"/>
          </c:dLbls>
          <c:xVal>
            <c:numRef>
              <c:f>'TEPLOTA VÝSTUPU 55°C'!$B$54:$B$61</c:f>
              <c:numCache>
                <c:formatCode>0</c:formatCode>
                <c:ptCount val="8"/>
                <c:pt idx="0">
                  <c:v>-15</c:v>
                </c:pt>
                <c:pt idx="1">
                  <c:v>-7</c:v>
                </c:pt>
                <c:pt idx="2">
                  <c:v>2</c:v>
                </c:pt>
                <c:pt idx="3">
                  <c:v>7</c:v>
                </c:pt>
                <c:pt idx="4">
                  <c:v>10</c:v>
                </c:pt>
                <c:pt idx="5">
                  <c:v>15</c:v>
                </c:pt>
                <c:pt idx="6">
                  <c:v>25</c:v>
                </c:pt>
                <c:pt idx="7">
                  <c:v>35</c:v>
                </c:pt>
              </c:numCache>
            </c:numRef>
          </c:xVal>
          <c:yVal>
            <c:numRef>
              <c:f>'TEPLOTA VÝSTUPU 55°C'!$C$54:$C$61</c:f>
              <c:numCache>
                <c:formatCode>0.00</c:formatCode>
                <c:ptCount val="8"/>
                <c:pt idx="0">
                  <c:v>2.0299999999999998</c:v>
                </c:pt>
                <c:pt idx="1">
                  <c:v>4</c:v>
                </c:pt>
                <c:pt idx="2">
                  <c:v>5.72</c:v>
                </c:pt>
                <c:pt idx="3">
                  <c:v>5.5</c:v>
                </c:pt>
                <c:pt idx="4">
                  <c:v>5.45</c:v>
                </c:pt>
                <c:pt idx="5">
                  <c:v>6.04</c:v>
                </c:pt>
                <c:pt idx="6">
                  <c:v>6.45</c:v>
                </c:pt>
                <c:pt idx="7">
                  <c:v>7.99</c:v>
                </c:pt>
              </c:numCache>
            </c:numRef>
          </c:yVal>
          <c:smooth val="1"/>
          <c:extLst xmlns:c15="http://schemas.microsoft.com/office/drawing/2012/chart">
            <c:ext xmlns:c16="http://schemas.microsoft.com/office/drawing/2014/chart" uri="{C3380CC4-5D6E-409C-BE32-E72D297353CC}">
              <c16:uniqueId val="{00000001-BA60-4361-B9A2-3678382CA27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axId val="1038201184"/>
        <c:axId val="1038209920"/>
      </c:scatterChart>
      <c:scatterChart>
        <c:scatterStyle val="lineMarker"/>
        <c:varyColors val="0"/>
        <c:ser>
          <c:idx val="2"/>
          <c:order val="2"/>
          <c:tx>
            <c:v>MEZNÍ KŘIVKA BIVALENCE</c:v>
          </c:tx>
          <c:spPr>
            <a:ln w="19050" cap="rnd">
              <a:solidFill>
                <a:schemeClr val="tx1"/>
              </a:solidFill>
              <a:prstDash val="sysDot"/>
              <a:round/>
            </a:ln>
            <a:effectLst/>
          </c:spPr>
          <c:marker>
            <c:symbol val="none"/>
          </c:marker>
          <c:dLbls>
            <c:delete val="1"/>
          </c:dLbls>
          <c:xVal>
            <c:numRef>
              <c:f>'TEPLOTA VÝSTUPU 55°C'!$C$66:$E$66</c:f>
              <c:numCache>
                <c:formatCode>0.00E+00</c:formatCode>
                <c:ptCount val="3"/>
                <c:pt idx="0" formatCode="General">
                  <c:v>15</c:v>
                </c:pt>
                <c:pt idx="1">
                  <c:v>-12</c:v>
                </c:pt>
                <c:pt idx="2" formatCode="General">
                  <c:v>-12</c:v>
                </c:pt>
              </c:numCache>
            </c:numRef>
          </c:xVal>
          <c:yVal>
            <c:numRef>
              <c:f>'TEPLOTA VÝSTUPU 55°C'!$C$67:$E$67</c:f>
              <c:numCache>
                <c:formatCode>General</c:formatCode>
                <c:ptCount val="3"/>
                <c:pt idx="0" formatCode="0.00E+00">
                  <c:v>0</c:v>
                </c:pt>
                <c:pt idx="1">
                  <c:v>6.6000000000000005</c:v>
                </c:pt>
                <c:pt idx="2" formatCode="0.00E+0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BA60-4361-B9A2-3678382CA273}"/>
            </c:ext>
          </c:extLst>
        </c:ser>
        <c:ser>
          <c:idx val="4"/>
          <c:order val="3"/>
          <c:tx>
            <c:v>VYNÁŠENÍ BIVALENCE 1</c:v>
          </c:tx>
          <c:spPr>
            <a:ln w="19050" cap="rnd">
              <a:solidFill>
                <a:schemeClr val="tx1"/>
              </a:solidFill>
              <a:prstDash val="sysDash"/>
              <a:round/>
            </a:ln>
            <a:effectLst/>
          </c:spPr>
          <c:marker>
            <c:symbol val="star"/>
            <c:size val="5"/>
            <c:spPr>
              <a:solidFill>
                <a:schemeClr val="tx1"/>
              </a:solidFill>
              <a:ln w="9525">
                <a:noFill/>
                <a:round/>
              </a:ln>
              <a:effectLst/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A60-4361-B9A2-3678382CA273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A60-4361-B9A2-3678382CA273}"/>
                </c:ext>
              </c:extLst>
            </c:dLbl>
            <c:dLbl>
              <c:idx val="2"/>
              <c:layout>
                <c:manualLayout>
                  <c:x val="4.7575454550863809E-2"/>
                  <c:y val="8.3224280103060266E-2"/>
                </c:manualLayout>
              </c:layout>
              <c:tx>
                <c:rich>
                  <a:bodyPr/>
                  <a:lstStyle/>
                  <a:p>
                    <a:r>
                      <a:rPr lang="en-US" sz="1000" b="1" i="0" u="none" strike="noStrike" kern="1200" baseline="0">
                        <a:solidFill>
                          <a:sysClr val="windowText" lastClr="000000"/>
                        </a:solidFill>
                      </a:rPr>
                      <a:t>BOD BIVALENCE BWL 1-S 5: </a:t>
                    </a:r>
                    <a:fld id="{C0B9A11D-7E55-42C1-B35F-2033AA462E91}" type="XVALUE">
                      <a:rPr lang="en-US" b="1"/>
                      <a:pPr/>
                      <a:t>[HODNOTA X]</a:t>
                    </a:fld>
                    <a:r>
                      <a:rPr lang="en-US" b="1"/>
                      <a:t> °C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BA60-4361-B9A2-3678382CA273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/>
                      </a:solidFill>
                      <a:headEnd type="triangle"/>
                    </a:ln>
                    <a:effectLst/>
                  </c:spPr>
                </c15:leaderLines>
              </c:ext>
            </c:extLst>
          </c:dLbls>
          <c:xVal>
            <c:numRef>
              <c:f>'TEPLOTA VÝSTUPU 55°C'!$B$76:$B$78</c:f>
              <c:numCache>
                <c:formatCode>0.00</c:formatCode>
                <c:ptCount val="3"/>
                <c:pt idx="0">
                  <c:v>-3.8367346938775451</c:v>
                </c:pt>
                <c:pt idx="1">
                  <c:v>-3.8367346938775451</c:v>
                </c:pt>
                <c:pt idx="2">
                  <c:v>-3.8367346938775451</c:v>
                </c:pt>
              </c:numCache>
            </c:numRef>
          </c:xVal>
          <c:yVal>
            <c:numRef>
              <c:f>'TEPLOTA VÝSTUPU 55°C'!$C$76:$C$78</c:f>
              <c:numCache>
                <c:formatCode>General</c:formatCode>
                <c:ptCount val="3"/>
                <c:pt idx="0">
                  <c:v>4.6045351473922898</c:v>
                </c:pt>
                <c:pt idx="1">
                  <c:v>4.6045351473922898</c:v>
                </c:pt>
                <c:pt idx="2">
                  <c:v>0</c:v>
                </c:pt>
              </c:numCache>
            </c:numRef>
          </c:y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6-BA60-4361-B9A2-3678382CA273}"/>
            </c:ext>
          </c:extLst>
        </c:ser>
        <c:ser>
          <c:idx val="3"/>
          <c:order val="4"/>
          <c:tx>
            <c:v>VYNÁŠENÍ BIVALENCE 2</c:v>
          </c:tx>
          <c:spPr>
            <a:ln w="19050" cap="rnd">
              <a:solidFill>
                <a:schemeClr val="tx1"/>
              </a:solidFill>
              <a:prstDash val="sysDash"/>
              <a:round/>
            </a:ln>
            <a:effectLst/>
          </c:spPr>
          <c:marker>
            <c:symbol val="x"/>
            <c:size val="5"/>
            <c:spPr>
              <a:solidFill>
                <a:schemeClr val="tx1"/>
              </a:solidFill>
              <a:ln w="0">
                <a:noFill/>
                <a:round/>
              </a:ln>
              <a:effectLst/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A60-4361-B9A2-3678382CA273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A60-4361-B9A2-3678382CA273}"/>
                </c:ext>
              </c:extLst>
            </c:dLbl>
            <c:dLbl>
              <c:idx val="2"/>
              <c:layout>
                <c:manualLayout>
                  <c:x val="-0.34626403238864129"/>
                  <c:y val="8.6299289956683012E-2"/>
                </c:manualLayout>
              </c:layout>
              <c:tx>
                <c:rich>
                  <a:bodyPr/>
                  <a:lstStyle/>
                  <a:p>
                    <a:r>
                      <a:rPr lang="en-US" sz="1000" b="1"/>
                      <a:t>BOD</a:t>
                    </a:r>
                    <a:r>
                      <a:rPr lang="en-US" sz="1000" b="1" baseline="0"/>
                      <a:t> BIVALENCE BWL 1-S 7: </a:t>
                    </a:r>
                    <a:fld id="{D2A7A8B5-45F4-4F51-B636-1E5AE6485539}" type="XVALUE">
                      <a:rPr lang="en-US" sz="1000" b="1"/>
                      <a:pPr/>
                      <a:t>[HODNOTA X]</a:t>
                    </a:fld>
                    <a:r>
                      <a:rPr lang="en-US" sz="1000" b="1"/>
                      <a:t> °C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9-BA60-4361-B9A2-3678382CA273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/>
                      </a:solidFill>
                      <a:headEnd type="triangle"/>
                    </a:ln>
                    <a:effectLst/>
                  </c:spPr>
                </c15:leaderLines>
              </c:ext>
            </c:extLst>
          </c:dLbls>
          <c:xVal>
            <c:numRef>
              <c:f>'TEPLOTA VÝSTUPU 55°C'!$D$76:$D$78</c:f>
              <c:numCache>
                <c:formatCode>0.00</c:formatCode>
                <c:ptCount val="3"/>
                <c:pt idx="0">
                  <c:v>-4.5936599423631117</c:v>
                </c:pt>
                <c:pt idx="1">
                  <c:v>-4.5936599423631117</c:v>
                </c:pt>
                <c:pt idx="2">
                  <c:v>-4.5936599423631117</c:v>
                </c:pt>
              </c:numCache>
            </c:numRef>
          </c:xVal>
          <c:yVal>
            <c:numRef>
              <c:f>'TEPLOTA VÝSTUPU 55°C'!$E$76:$E$78</c:f>
              <c:numCache>
                <c:formatCode>General</c:formatCode>
                <c:ptCount val="3"/>
                <c:pt idx="0">
                  <c:v>4.7895613192443172</c:v>
                </c:pt>
                <c:pt idx="1">
                  <c:v>4.7895613192443172</c:v>
                </c:pt>
                <c:pt idx="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A-BA60-4361-B9A2-3678382CA273}"/>
            </c:ext>
          </c:extLst>
        </c:ser>
        <c:ser>
          <c:idx val="5"/>
          <c:order val="5"/>
          <c:tx>
            <c:v>SVISLÁ ČÁST KŘIVKY BIVALENCE</c:v>
          </c:tx>
          <c:spPr>
            <a:ln w="15875" cap="rnd">
              <a:noFill/>
              <a:prstDash val="sysDot"/>
              <a:round/>
            </a:ln>
            <a:effectLst/>
          </c:spPr>
          <c:marker>
            <c:symbol val="none"/>
          </c:marker>
          <c:dLbls>
            <c:delete val="1"/>
          </c:dLbls>
          <c:xVal>
            <c:numRef>
              <c:f>'TEPLOTA VÝSTUPU 55°C'!$G$66:$G$67</c:f>
              <c:numCache>
                <c:formatCode>General</c:formatCode>
                <c:ptCount val="2"/>
                <c:pt idx="0">
                  <c:v>-12</c:v>
                </c:pt>
                <c:pt idx="1">
                  <c:v>-12</c:v>
                </c:pt>
              </c:numCache>
            </c:numRef>
          </c:xVal>
          <c:yVal>
            <c:numRef>
              <c:f>'TEPLOTA VÝSTUPU 55°C'!$H$66:$H$67</c:f>
              <c:numCache>
                <c:formatCode>General</c:formatCode>
                <c:ptCount val="2"/>
                <c:pt idx="0">
                  <c:v>6.6000000000000005</c:v>
                </c:pt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B-BA60-4361-B9A2-3678382CA273}"/>
            </c:ext>
          </c:extLst>
        </c:ser>
        <c:ser>
          <c:idx val="6"/>
          <c:order val="6"/>
          <c:tx>
            <c:v>VODOROVNÁ ČÁST KŘIVKY BIVALENCE</c:v>
          </c:tx>
          <c:spPr>
            <a:ln w="19050" cap="rnd">
              <a:solidFill>
                <a:schemeClr val="tx1"/>
              </a:solidFill>
              <a:prstDash val="sysDot"/>
              <a:round/>
            </a:ln>
            <a:effectLst/>
          </c:spPr>
          <c:marker>
            <c:symbol val="none"/>
          </c:marker>
          <c:dLbls>
            <c:delete val="1"/>
          </c:dLbls>
          <c:xVal>
            <c:numRef>
              <c:f>'TEPLOTA VÝSTUPU 55°C'!$G$63:$G$64</c:f>
              <c:numCache>
                <c:formatCode>General</c:formatCode>
                <c:ptCount val="2"/>
                <c:pt idx="0">
                  <c:v>-15</c:v>
                </c:pt>
                <c:pt idx="1">
                  <c:v>-12</c:v>
                </c:pt>
              </c:numCache>
            </c:numRef>
          </c:xVal>
          <c:yVal>
            <c:numRef>
              <c:f>'TEPLOTA VÝSTUPU 55°C'!$H$63:$H$64</c:f>
              <c:numCache>
                <c:formatCode>General</c:formatCode>
                <c:ptCount val="2"/>
                <c:pt idx="0">
                  <c:v>6.6000000000000005</c:v>
                </c:pt>
                <c:pt idx="1">
                  <c:v>6.6000000000000005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C-BA60-4361-B9A2-3678382CA273}"/>
            </c:ext>
          </c:extLst>
        </c:ser>
        <c:ser>
          <c:idx val="7"/>
          <c:order val="7"/>
          <c:tx>
            <c:v>VÝKON KOMPRESORU TČ1</c:v>
          </c:tx>
          <c:spPr>
            <a:ln w="19050" cap="rnd">
              <a:solidFill>
                <a:schemeClr val="tx1"/>
              </a:solidFill>
              <a:prstDash val="sysDash"/>
              <a:round/>
            </a:ln>
            <a:effectLst/>
          </c:spPr>
          <c:marker>
            <c:symbol val="square"/>
            <c:size val="5"/>
            <c:spPr>
              <a:solidFill>
                <a:schemeClr val="tx1"/>
              </a:solidFill>
              <a:ln w="15875">
                <a:noFill/>
                <a:round/>
              </a:ln>
              <a:effectLst/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A60-4361-B9A2-3678382CA273}"/>
                </c:ext>
              </c:extLst>
            </c:dLbl>
            <c:dLbl>
              <c:idx val="1"/>
              <c:layout>
                <c:manualLayout>
                  <c:x val="0.39310563057135145"/>
                  <c:y val="-0.51508845951437721"/>
                </c:manualLayout>
              </c:layout>
              <c:tx>
                <c:rich>
                  <a:bodyPr/>
                  <a:lstStyle/>
                  <a:p>
                    <a:r>
                      <a:rPr lang="en-US" sz="1000" b="1" i="0" u="none" strike="noStrike" kern="1200" baseline="0">
                        <a:solidFill>
                          <a:sysClr val="windowText" lastClr="000000"/>
                        </a:solidFill>
                      </a:rPr>
                      <a:t>VÝKON KOMPRESORU BWL 1-S 5: </a:t>
                    </a:r>
                    <a:fld id="{FCD5EA34-8A14-4E9D-A414-50790F42D890}" type="YVALUE">
                      <a:rPr lang="en-US" sz="1000" b="1"/>
                      <a:pPr/>
                      <a:t>[HODNOTA Y]</a:t>
                    </a:fld>
                    <a:r>
                      <a:rPr lang="en-US" sz="1000" b="1"/>
                      <a:t> kW</a:t>
                    </a:r>
                    <a:br>
                      <a:rPr lang="en-US" sz="1000" b="1"/>
                    </a:br>
                    <a:r>
                      <a:rPr lang="en-US" sz="800" b="0" i="0" u="none" strike="noStrike" kern="1200" baseline="0">
                        <a:solidFill>
                          <a:sysClr val="windowText" lastClr="000000"/>
                        </a:solidFill>
                      </a:rPr>
                      <a:t> </a:t>
                    </a:r>
                    <a:r>
                      <a:rPr lang="en-US" sz="1000" b="1" i="0" u="none" strike="noStrike" kern="1200" baseline="0">
                        <a:solidFill>
                          <a:sysClr val="windowText" lastClr="000000"/>
                        </a:solidFill>
                      </a:rPr>
                      <a:t>+ 6 kW EL. OHŘEV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4895594695474074"/>
                      <c:h val="7.9511919467305972E-2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E-BA60-4361-B9A2-3678382CA273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/>
                      </a:solidFill>
                      <a:headEnd type="triangle"/>
                    </a:ln>
                    <a:effectLst/>
                  </c:spPr>
                </c15:leaderLines>
              </c:ext>
            </c:extLst>
          </c:dLbls>
          <c:xVal>
            <c:numRef>
              <c:f>'TEPLOTA VÝSTUPU 55°C'!$J$117:$K$117</c:f>
              <c:numCache>
                <c:formatCode>General</c:formatCode>
                <c:ptCount val="2"/>
                <c:pt idx="0">
                  <c:v>-12</c:v>
                </c:pt>
                <c:pt idx="1">
                  <c:v>-15</c:v>
                </c:pt>
              </c:numCache>
            </c:numRef>
          </c:xVal>
          <c:yVal>
            <c:numRef>
              <c:f>'TEPLOTA VÝSTUPU 55°C'!$J$116:$K$116</c:f>
              <c:numCache>
                <c:formatCode>General</c:formatCode>
                <c:ptCount val="2"/>
                <c:pt idx="0">
                  <c:v>2.7677173478834596</c:v>
                </c:pt>
                <c:pt idx="1">
                  <c:v>2.7677173478834596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F-BA60-4361-B9A2-3678382CA273}"/>
            </c:ext>
          </c:extLst>
        </c:ser>
        <c:ser>
          <c:idx val="8"/>
          <c:order val="8"/>
          <c:tx>
            <c:v>VÝKON KOMPRESORU TČ2</c:v>
          </c:tx>
          <c:spPr>
            <a:ln w="19050" cap="rnd">
              <a:solidFill>
                <a:schemeClr val="tx1"/>
              </a:solidFill>
              <a:prstDash val="sysDash"/>
              <a:round/>
            </a:ln>
            <a:effectLst/>
          </c:spPr>
          <c:marker>
            <c:symbol val="square"/>
            <c:size val="5"/>
            <c:spPr>
              <a:solidFill>
                <a:schemeClr val="tx1"/>
              </a:solidFill>
              <a:ln w="9525">
                <a:noFill/>
                <a:round/>
              </a:ln>
              <a:effectLst/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BA60-4361-B9A2-3678382CA273}"/>
                </c:ext>
              </c:extLst>
            </c:dLbl>
            <c:dLbl>
              <c:idx val="1"/>
              <c:layout>
                <c:manualLayout>
                  <c:x val="6.5798189280785221E-2"/>
                  <c:y val="-0.46468301429600478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VÝKON KOMPRESORU BWL 1-S 7: </a:t>
                    </a:r>
                    <a:fld id="{B7B9A689-D66D-4E70-928A-8A4D18722ECE}" type="YVALUE">
                      <a:rPr lang="en-US"/>
                      <a:pPr/>
                      <a:t>[HODNOTA Y]</a:t>
                    </a:fld>
                    <a:r>
                      <a:rPr lang="en-US"/>
                      <a:t> kW</a:t>
                    </a:r>
                    <a:br>
                      <a:rPr lang="en-US"/>
                    </a:br>
                    <a:r>
                      <a:rPr lang="en-US"/>
                      <a:t> + 6 kW</a:t>
                    </a:r>
                    <a:r>
                      <a:rPr lang="en-US" baseline="0"/>
                      <a:t> EL. OHŘEV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3182595060464392"/>
                      <c:h val="7.9511919467305972E-2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1-BA60-4361-B9A2-3678382CA273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/>
                      </a:solidFill>
                      <a:headEnd type="triangle"/>
                    </a:ln>
                    <a:effectLst/>
                  </c:spPr>
                </c15:leaderLines>
              </c:ext>
            </c:extLst>
          </c:dLbls>
          <c:xVal>
            <c:numRef>
              <c:f>'TEPLOTA VÝSTUPU 55°C'!$J$128:$K$128</c:f>
              <c:numCache>
                <c:formatCode>General</c:formatCode>
                <c:ptCount val="2"/>
                <c:pt idx="0">
                  <c:v>-12</c:v>
                </c:pt>
                <c:pt idx="1">
                  <c:v>-15</c:v>
                </c:pt>
              </c:numCache>
            </c:numRef>
          </c:xVal>
          <c:yVal>
            <c:numRef>
              <c:f>'TEPLOTA VÝSTUPU 55°C'!$J$127:$K$127</c:f>
              <c:numCache>
                <c:formatCode>General</c:formatCode>
                <c:ptCount val="2"/>
                <c:pt idx="0">
                  <c:v>3.799251662551316</c:v>
                </c:pt>
                <c:pt idx="1">
                  <c:v>3.799251662551316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2-BA60-4361-B9A2-3678382CA27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axId val="1038201184"/>
        <c:axId val="1038209920"/>
      </c:scatterChart>
      <c:valAx>
        <c:axId val="1038201184"/>
        <c:scaling>
          <c:orientation val="minMax"/>
          <c:max val="20"/>
          <c:min val="-15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>
              <a:solidFill>
                <a:schemeClr val="tx1">
                  <a:lumMod val="5000"/>
                  <a:lumOff val="95000"/>
                </a:schemeClr>
              </a:solidFill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1" i="0" u="none" strike="noStrike" kern="1200" cap="all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cs-CZ" sz="1200" b="1"/>
                  <a:t>Venkovní teplota (°C)</a:t>
                </a:r>
              </a:p>
            </c:rich>
          </c:tx>
          <c:layout>
            <c:manualLayout>
              <c:xMode val="edge"/>
              <c:yMode val="edge"/>
              <c:x val="0.39489092074310189"/>
              <c:y val="0.9332684029753087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1" i="0" u="none" strike="noStrike" kern="1200" cap="all" baseline="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1038209920"/>
        <c:crosses val="autoZero"/>
        <c:crossBetween val="midCat"/>
        <c:majorUnit val="5"/>
        <c:minorUnit val="1"/>
      </c:valAx>
      <c:valAx>
        <c:axId val="10382099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>
              <a:solidFill>
                <a:schemeClr val="tx1">
                  <a:lumMod val="5000"/>
                  <a:lumOff val="95000"/>
                </a:schemeClr>
              </a:solidFill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1" i="0" u="none" strike="noStrike" kern="1200" cap="all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cs-CZ" sz="1200" b="1"/>
                  <a:t>Výkon (kW)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1" i="0" u="none" strike="noStrike" kern="1200" cap="all" baseline="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1038201184"/>
        <c:crossesAt val="-25"/>
        <c:crossBetween val="midCat"/>
        <c:majorUnit val="1"/>
        <c:minorUnit val="1"/>
      </c:valAx>
      <c:spPr>
        <a:noFill/>
        <a:ln>
          <a:noFill/>
        </a:ln>
        <a:effectLst/>
      </c:spPr>
    </c:plotArea>
    <c:legend>
      <c:legendPos val="t"/>
      <c:legendEntry>
        <c:idx val="2"/>
        <c:delete val="1"/>
      </c:legendEntry>
      <c:legendEntry>
        <c:idx val="3"/>
        <c:delete val="1"/>
      </c:legendEntry>
      <c:legendEntry>
        <c:idx val="4"/>
        <c:delete val="1"/>
      </c:legendEntry>
      <c:legendEntry>
        <c:idx val="5"/>
        <c:delete val="1"/>
      </c:legendEntry>
      <c:legendEntry>
        <c:idx val="6"/>
        <c:delete val="1"/>
      </c:legendEntry>
      <c:legendEntry>
        <c:idx val="7"/>
        <c:delete val="1"/>
      </c:legendEntry>
      <c:legendEntry>
        <c:idx val="8"/>
        <c:delete val="1"/>
      </c:legendEntry>
      <c:layout>
        <c:manualLayout>
          <c:xMode val="edge"/>
          <c:yMode val="edge"/>
          <c:x val="0.73386745633872141"/>
          <c:y val="0.13653019480078207"/>
          <c:w val="0.24793309604903799"/>
          <c:h val="6.319788404373261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lt1"/>
    </a:solidFill>
    <a:ln w="25400" cap="flat" cmpd="sng" algn="ctr">
      <a:solidFill>
        <a:schemeClr val="dk1"/>
      </a:solidFill>
      <a:prstDash val="solid"/>
      <a:round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8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4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8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4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8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trlProps/ctrlProp1.xml><?xml version="1.0" encoding="utf-8"?>
<formControlPr xmlns="http://schemas.microsoft.com/office/spreadsheetml/2009/9/main" objectType="GBox" noThreeD="1"/>
</file>

<file path=xl/ctrlProps/ctrlProp2.xml><?xml version="1.0" encoding="utf-8"?>
<formControlPr xmlns="http://schemas.microsoft.com/office/spreadsheetml/2009/9/main" objectType="Radio" firstButton="1" lockText="1" noThreeD="1"/>
</file>

<file path=xl/ctrlProps/ctrlProp3.xml><?xml version="1.0" encoding="utf-8"?>
<formControlPr xmlns="http://schemas.microsoft.com/office/spreadsheetml/2009/9/main" objectType="Radio" checked="Checked" lockText="1" noThreeD="1"/>
</file>

<file path=xl/ctrlProps/ctrlProp4.xml><?xml version="1.0" encoding="utf-8"?>
<formControlPr xmlns="http://schemas.microsoft.com/office/spreadsheetml/2009/9/main" objectType="Radio" lockText="1" noThreeD="1"/>
</file>

<file path=xl/ctrlProps/ctrlProp5.xml><?xml version="1.0" encoding="utf-8"?>
<formControlPr xmlns="http://schemas.microsoft.com/office/spreadsheetml/2009/9/main" objectType="GBox" noThreeD="1"/>
</file>

<file path=xl/ctrlProps/ctrlProp6.xml><?xml version="1.0" encoding="utf-8"?>
<formControlPr xmlns="http://schemas.microsoft.com/office/spreadsheetml/2009/9/main" objectType="Radio" firstButton="1" lockText="1" noThreeD="1"/>
</file>

<file path=xl/ctrlProps/ctrlProp7.xml><?xml version="1.0" encoding="utf-8"?>
<formControlPr xmlns="http://schemas.microsoft.com/office/spreadsheetml/2009/9/main" objectType="Radio" lockText="1" noThreeD="1"/>
</file>

<file path=xl/ctrlProps/ctrlProp8.xml><?xml version="1.0" encoding="utf-8"?>
<formControlPr xmlns="http://schemas.microsoft.com/office/spreadsheetml/2009/9/main" objectType="Radio" checked="Checked" lockText="1" noThreeD="1"/>
</file>

<file path=xl/ctrlProps/ctrlProp9.xml><?xml version="1.0" encoding="utf-8"?>
<formControlPr xmlns="http://schemas.microsoft.com/office/spreadsheetml/2009/9/main" objectType="GBox" noThreeD="1"/>
</file>

<file path=xl/ctrlProps/ctrlProp10.xml><?xml version="1.0" encoding="utf-8"?>
<formControlPr xmlns="http://schemas.microsoft.com/office/spreadsheetml/2009/9/main" objectType="Radio" firstButton="1" lockText="1" noThreeD="1"/>
</file>

<file path=xl/ctrlProps/ctrlProp11.xml><?xml version="1.0" encoding="utf-8"?>
<formControlPr xmlns="http://schemas.microsoft.com/office/spreadsheetml/2009/9/main" objectType="Radio" lockText="1" noThreeD="1"/>
</file>

<file path=xl/ctrlProps/ctrlProp12.xml><?xml version="1.0" encoding="utf-8"?>
<formControlPr xmlns="http://schemas.microsoft.com/office/spreadsheetml/2009/9/main" objectType="Radio" checked="Checked" lockText="1" noThreeD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484207</xdr:colOff>
      <xdr:row>18</xdr:row>
      <xdr:rowOff>35950</xdr:rowOff>
    </xdr:from>
    <xdr:to>
      <xdr:col>11</xdr:col>
      <xdr:colOff>392764</xdr:colOff>
      <xdr:row>41</xdr:row>
      <xdr:rowOff>32498</xdr:rowOff>
    </xdr:to>
    <xdr:graphicFrame macro="">
      <xdr:nvGraphicFramePr>
        <xdr:cNvPr id="4" name="Graf 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4</xdr:col>
      <xdr:colOff>427827</xdr:colOff>
      <xdr:row>3</xdr:row>
      <xdr:rowOff>100852</xdr:rowOff>
    </xdr:from>
    <xdr:to>
      <xdr:col>10</xdr:col>
      <xdr:colOff>72838</xdr:colOff>
      <xdr:row>10</xdr:row>
      <xdr:rowOff>168803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04802" y="472327"/>
          <a:ext cx="3950311" cy="1395736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466725</xdr:colOff>
          <xdr:row>41</xdr:row>
          <xdr:rowOff>85725</xdr:rowOff>
        </xdr:from>
        <xdr:to>
          <xdr:col>11</xdr:col>
          <xdr:colOff>390525</xdr:colOff>
          <xdr:row>42</xdr:row>
          <xdr:rowOff>133350</xdr:rowOff>
        </xdr:to>
        <xdr:sp macro="" textlink="">
          <xdr:nvSpPr>
            <xdr:cNvPr id="5121" name="Group Box 1" hidden="1">
              <a:extLst>
                <a:ext uri="{63B3BB69-23CF-44E3-9099-C40C66FF867C}">
                  <a14:compatExt spid="_x0000_s5121"/>
                </a:ext>
                <a:ext uri="{FF2B5EF4-FFF2-40B4-BE49-F238E27FC236}">
                  <a16:creationId xmlns:a16="http://schemas.microsoft.com/office/drawing/2014/main" id="{00000000-0008-0000-0000-00000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VOLBA TEPELNÉHO ČERPADLA: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1676400</xdr:colOff>
          <xdr:row>41</xdr:row>
          <xdr:rowOff>104775</xdr:rowOff>
        </xdr:from>
        <xdr:to>
          <xdr:col>1</xdr:col>
          <xdr:colOff>2457450</xdr:colOff>
          <xdr:row>42</xdr:row>
          <xdr:rowOff>123825</xdr:rowOff>
        </xdr:to>
        <xdr:sp macro="" textlink="">
          <xdr:nvSpPr>
            <xdr:cNvPr id="5122" name="Option Button 2" hidden="1">
              <a:extLst>
                <a:ext uri="{63B3BB69-23CF-44E3-9099-C40C66FF867C}">
                  <a14:compatExt spid="_x0000_s5122"/>
                </a:ext>
                <a:ext uri="{FF2B5EF4-FFF2-40B4-BE49-F238E27FC236}">
                  <a16:creationId xmlns:a16="http://schemas.microsoft.com/office/drawing/2014/main" id="{00000000-0008-0000-0000-00000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BWL 1-S 5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2352675</xdr:colOff>
          <xdr:row>41</xdr:row>
          <xdr:rowOff>104775</xdr:rowOff>
        </xdr:from>
        <xdr:to>
          <xdr:col>2</xdr:col>
          <xdr:colOff>152400</xdr:colOff>
          <xdr:row>42</xdr:row>
          <xdr:rowOff>123825</xdr:rowOff>
        </xdr:to>
        <xdr:sp macro="" textlink="">
          <xdr:nvSpPr>
            <xdr:cNvPr id="5123" name="Option Button 3" hidden="1">
              <a:extLst>
                <a:ext uri="{63B3BB69-23CF-44E3-9099-C40C66FF867C}">
                  <a14:compatExt spid="_x0000_s5123"/>
                </a:ext>
                <a:ext uri="{FF2B5EF4-FFF2-40B4-BE49-F238E27FC236}">
                  <a16:creationId xmlns:a16="http://schemas.microsoft.com/office/drawing/2014/main" id="{00000000-0008-0000-0000-00000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BWL 1-S 7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41</xdr:row>
          <xdr:rowOff>104775</xdr:rowOff>
        </xdr:from>
        <xdr:to>
          <xdr:col>3</xdr:col>
          <xdr:colOff>142875</xdr:colOff>
          <xdr:row>42</xdr:row>
          <xdr:rowOff>133350</xdr:rowOff>
        </xdr:to>
        <xdr:sp macro="" textlink="">
          <xdr:nvSpPr>
            <xdr:cNvPr id="5124" name="Option Button 4" descr="BWL 5 + BWL 7" hidden="1">
              <a:extLst>
                <a:ext uri="{63B3BB69-23CF-44E3-9099-C40C66FF867C}">
                  <a14:compatExt spid="_x0000_s5124"/>
                </a:ext>
                <a:ext uri="{FF2B5EF4-FFF2-40B4-BE49-F238E27FC236}">
                  <a16:creationId xmlns:a16="http://schemas.microsoft.com/office/drawing/2014/main" id="{00000000-0008-0000-0000-00000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BWL 1-S 5 + BWL 1-S 7</a:t>
              </a:r>
            </a:p>
          </xdr:txBody>
        </xdr:sp>
        <xdr:clientData fLocksWithSheet="0"/>
      </xdr:twoCellAnchor>
    </mc:Choice>
    <mc:Fallback/>
  </mc:AlternateContent>
  <xdr:twoCellAnchor>
    <xdr:from>
      <xdr:col>0</xdr:col>
      <xdr:colOff>67236</xdr:colOff>
      <xdr:row>43</xdr:row>
      <xdr:rowOff>67235</xdr:rowOff>
    </xdr:from>
    <xdr:to>
      <xdr:col>13</xdr:col>
      <xdr:colOff>0</xdr:colOff>
      <xdr:row>45</xdr:row>
      <xdr:rowOff>123264</xdr:rowOff>
    </xdr:to>
    <xdr:sp macro="" textlink="">
      <xdr:nvSpPr>
        <xdr:cNvPr id="8" name="TextovéPole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67236" y="8077760"/>
          <a:ext cx="11991414" cy="437029"/>
        </a:xfrm>
        <a:prstGeom prst="rect">
          <a:avLst/>
        </a:prstGeom>
        <a:solidFill>
          <a:schemeClr val="accent2">
            <a:lumMod val="40000"/>
            <a:lumOff val="60000"/>
          </a:schemeClr>
        </a:solidFill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cs-CZ" sz="1100"/>
            <a:t>POZNÁMKA:</a:t>
          </a:r>
          <a:r>
            <a:rPr lang="cs-CZ" sz="1100" baseline="0"/>
            <a:t> Při přechodu z BWL 1-S 5 na BWL 1-S 7 při výběru, je nutné prokliknout přes tlačítko BWL 1-S 5+ BWL 1-S 7</a:t>
          </a:r>
        </a:p>
        <a:p>
          <a:r>
            <a:rPr lang="cs-CZ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 případě nejasností či nalezení nefunčního prvku, nebo chyby nás prosím kontaktujte na: dokumentace@wolfcr.cz</a:t>
          </a:r>
          <a:endParaRPr lang="cs-CZ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484207</xdr:colOff>
      <xdr:row>18</xdr:row>
      <xdr:rowOff>35950</xdr:rowOff>
    </xdr:from>
    <xdr:to>
      <xdr:col>11</xdr:col>
      <xdr:colOff>392764</xdr:colOff>
      <xdr:row>41</xdr:row>
      <xdr:rowOff>32498</xdr:rowOff>
    </xdr:to>
    <xdr:graphicFrame macro="">
      <xdr:nvGraphicFramePr>
        <xdr:cNvPr id="4" name="Graf 1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4</xdr:col>
      <xdr:colOff>427827</xdr:colOff>
      <xdr:row>3</xdr:row>
      <xdr:rowOff>100852</xdr:rowOff>
    </xdr:from>
    <xdr:to>
      <xdr:col>10</xdr:col>
      <xdr:colOff>72838</xdr:colOff>
      <xdr:row>10</xdr:row>
      <xdr:rowOff>172613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04802" y="472327"/>
          <a:ext cx="3950311" cy="1395736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466725</xdr:colOff>
          <xdr:row>41</xdr:row>
          <xdr:rowOff>85725</xdr:rowOff>
        </xdr:from>
        <xdr:to>
          <xdr:col>11</xdr:col>
          <xdr:colOff>390525</xdr:colOff>
          <xdr:row>42</xdr:row>
          <xdr:rowOff>133350</xdr:rowOff>
        </xdr:to>
        <xdr:sp macro="" textlink="">
          <xdr:nvSpPr>
            <xdr:cNvPr id="3073" name="Group Box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1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VOLBA TEPELNÉHO ČERPADLA: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1676400</xdr:colOff>
          <xdr:row>41</xdr:row>
          <xdr:rowOff>104775</xdr:rowOff>
        </xdr:from>
        <xdr:to>
          <xdr:col>1</xdr:col>
          <xdr:colOff>2457450</xdr:colOff>
          <xdr:row>42</xdr:row>
          <xdr:rowOff>123825</xdr:rowOff>
        </xdr:to>
        <xdr:sp macro="" textlink="">
          <xdr:nvSpPr>
            <xdr:cNvPr id="3074" name="Option Button 2" hidden="1">
              <a:extLst>
                <a:ext uri="{63B3BB69-23CF-44E3-9099-C40C66FF867C}">
                  <a14:compatExt spid="_x0000_s3074"/>
                </a:ext>
                <a:ext uri="{FF2B5EF4-FFF2-40B4-BE49-F238E27FC236}">
                  <a16:creationId xmlns:a16="http://schemas.microsoft.com/office/drawing/2014/main" id="{00000000-0008-0000-0100-00000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BWL 1-S 5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2352675</xdr:colOff>
          <xdr:row>41</xdr:row>
          <xdr:rowOff>104775</xdr:rowOff>
        </xdr:from>
        <xdr:to>
          <xdr:col>2</xdr:col>
          <xdr:colOff>152400</xdr:colOff>
          <xdr:row>42</xdr:row>
          <xdr:rowOff>123825</xdr:rowOff>
        </xdr:to>
        <xdr:sp macro="" textlink="">
          <xdr:nvSpPr>
            <xdr:cNvPr id="3075" name="Option Button 3" hidden="1">
              <a:extLst>
                <a:ext uri="{63B3BB69-23CF-44E3-9099-C40C66FF867C}">
                  <a14:compatExt spid="_x0000_s3075"/>
                </a:ext>
                <a:ext uri="{FF2B5EF4-FFF2-40B4-BE49-F238E27FC236}">
                  <a16:creationId xmlns:a16="http://schemas.microsoft.com/office/drawing/2014/main" id="{00000000-0008-0000-0100-00000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BWL 1-S 7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66675</xdr:colOff>
          <xdr:row>41</xdr:row>
          <xdr:rowOff>104775</xdr:rowOff>
        </xdr:from>
        <xdr:to>
          <xdr:col>3</xdr:col>
          <xdr:colOff>180975</xdr:colOff>
          <xdr:row>42</xdr:row>
          <xdr:rowOff>133350</xdr:rowOff>
        </xdr:to>
        <xdr:sp macro="" textlink="">
          <xdr:nvSpPr>
            <xdr:cNvPr id="3076" name="Option Button 4" descr="BWL 5 + BWL 7" hidden="1">
              <a:extLst>
                <a:ext uri="{63B3BB69-23CF-44E3-9099-C40C66FF867C}">
                  <a14:compatExt spid="_x0000_s3076"/>
                </a:ext>
                <a:ext uri="{FF2B5EF4-FFF2-40B4-BE49-F238E27FC236}">
                  <a16:creationId xmlns:a16="http://schemas.microsoft.com/office/drawing/2014/main" id="{00000000-0008-0000-0100-00000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BWL 1-S 5 + BWL 1-S 7</a:t>
              </a:r>
            </a:p>
          </xdr:txBody>
        </xdr:sp>
        <xdr:clientData fLocksWithSheet="0"/>
      </xdr:twoCellAnchor>
    </mc:Choice>
    <mc:Fallback/>
  </mc:AlternateContent>
  <xdr:twoCellAnchor>
    <xdr:from>
      <xdr:col>0</xdr:col>
      <xdr:colOff>68035</xdr:colOff>
      <xdr:row>43</xdr:row>
      <xdr:rowOff>68035</xdr:rowOff>
    </xdr:from>
    <xdr:to>
      <xdr:col>13</xdr:col>
      <xdr:colOff>799</xdr:colOff>
      <xdr:row>45</xdr:row>
      <xdr:rowOff>124064</xdr:rowOff>
    </xdr:to>
    <xdr:sp macro="" textlink="">
      <xdr:nvSpPr>
        <xdr:cNvPr id="9" name="TextovéPole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 txBox="1"/>
      </xdr:nvSpPr>
      <xdr:spPr>
        <a:xfrm>
          <a:off x="68035" y="8082642"/>
          <a:ext cx="12015907" cy="437029"/>
        </a:xfrm>
        <a:prstGeom prst="rect">
          <a:avLst/>
        </a:prstGeom>
        <a:solidFill>
          <a:schemeClr val="accent2">
            <a:lumMod val="40000"/>
            <a:lumOff val="60000"/>
          </a:schemeClr>
        </a:solidFill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cs-CZ" sz="1100"/>
            <a:t>POZNÁMKA:</a:t>
          </a:r>
          <a:r>
            <a:rPr lang="cs-CZ" sz="1100" baseline="0"/>
            <a:t> Při přechodu z BWL 1-S 5 na BWL 1-S 7 při výběru, je nutné prokliknout přes tlačítko BWL 1-S 5+ BWL 1-S 7</a:t>
          </a:r>
        </a:p>
        <a:p>
          <a:r>
            <a:rPr lang="cs-CZ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 případě nejasností či nalezení nefunčního prvku, nebo chyby nás prosím kontaktujte na: dokumentace@wolfcr.cz</a:t>
          </a:r>
          <a:endParaRPr lang="cs-CZ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484207</xdr:colOff>
      <xdr:row>18</xdr:row>
      <xdr:rowOff>35950</xdr:rowOff>
    </xdr:from>
    <xdr:to>
      <xdr:col>11</xdr:col>
      <xdr:colOff>392764</xdr:colOff>
      <xdr:row>41</xdr:row>
      <xdr:rowOff>32498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4</xdr:col>
      <xdr:colOff>427827</xdr:colOff>
      <xdr:row>3</xdr:row>
      <xdr:rowOff>100852</xdr:rowOff>
    </xdr:from>
    <xdr:to>
      <xdr:col>10</xdr:col>
      <xdr:colOff>72838</xdr:colOff>
      <xdr:row>10</xdr:row>
      <xdr:rowOff>163088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04802" y="472327"/>
          <a:ext cx="3950311" cy="1395736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466725</xdr:colOff>
          <xdr:row>41</xdr:row>
          <xdr:rowOff>85725</xdr:rowOff>
        </xdr:from>
        <xdr:to>
          <xdr:col>11</xdr:col>
          <xdr:colOff>390525</xdr:colOff>
          <xdr:row>42</xdr:row>
          <xdr:rowOff>133350</xdr:rowOff>
        </xdr:to>
        <xdr:sp macro="" textlink="">
          <xdr:nvSpPr>
            <xdr:cNvPr id="4097" name="Group Box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2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VOLBA TEPELNÉHO ČERPADLA: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1676400</xdr:colOff>
          <xdr:row>41</xdr:row>
          <xdr:rowOff>104775</xdr:rowOff>
        </xdr:from>
        <xdr:to>
          <xdr:col>1</xdr:col>
          <xdr:colOff>2457450</xdr:colOff>
          <xdr:row>42</xdr:row>
          <xdr:rowOff>123825</xdr:rowOff>
        </xdr:to>
        <xdr:sp macro="" textlink="">
          <xdr:nvSpPr>
            <xdr:cNvPr id="4098" name="Option Button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2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BWL 1-S 5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2352675</xdr:colOff>
          <xdr:row>41</xdr:row>
          <xdr:rowOff>104775</xdr:rowOff>
        </xdr:from>
        <xdr:to>
          <xdr:col>2</xdr:col>
          <xdr:colOff>152400</xdr:colOff>
          <xdr:row>42</xdr:row>
          <xdr:rowOff>123825</xdr:rowOff>
        </xdr:to>
        <xdr:sp macro="" textlink="">
          <xdr:nvSpPr>
            <xdr:cNvPr id="4099" name="Option Button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2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BWL 1-S 7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85725</xdr:colOff>
          <xdr:row>41</xdr:row>
          <xdr:rowOff>104775</xdr:rowOff>
        </xdr:from>
        <xdr:to>
          <xdr:col>3</xdr:col>
          <xdr:colOff>200025</xdr:colOff>
          <xdr:row>42</xdr:row>
          <xdr:rowOff>133350</xdr:rowOff>
        </xdr:to>
        <xdr:sp macro="" textlink="">
          <xdr:nvSpPr>
            <xdr:cNvPr id="4100" name="Option Button 4" descr="BWL 5 + BWL 7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2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BWL 1-S 5 + BWL 1-S 7</a:t>
              </a:r>
            </a:p>
          </xdr:txBody>
        </xdr:sp>
        <xdr:clientData fLocksWithSheet="0"/>
      </xdr:twoCellAnchor>
    </mc:Choice>
    <mc:Fallback/>
  </mc:AlternateContent>
  <xdr:twoCellAnchor>
    <xdr:from>
      <xdr:col>0</xdr:col>
      <xdr:colOff>68035</xdr:colOff>
      <xdr:row>43</xdr:row>
      <xdr:rowOff>68035</xdr:rowOff>
    </xdr:from>
    <xdr:to>
      <xdr:col>13</xdr:col>
      <xdr:colOff>799</xdr:colOff>
      <xdr:row>45</xdr:row>
      <xdr:rowOff>124064</xdr:rowOff>
    </xdr:to>
    <xdr:sp macro="" textlink="">
      <xdr:nvSpPr>
        <xdr:cNvPr id="9" name="TextovéPole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 txBox="1"/>
      </xdr:nvSpPr>
      <xdr:spPr>
        <a:xfrm>
          <a:off x="68035" y="8082642"/>
          <a:ext cx="12015907" cy="437029"/>
        </a:xfrm>
        <a:prstGeom prst="rect">
          <a:avLst/>
        </a:prstGeom>
        <a:solidFill>
          <a:schemeClr val="accent2">
            <a:lumMod val="40000"/>
            <a:lumOff val="60000"/>
          </a:schemeClr>
        </a:solidFill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cs-CZ" sz="1100"/>
            <a:t>POZNÁMKA:</a:t>
          </a:r>
          <a:r>
            <a:rPr lang="cs-CZ" sz="1100" baseline="0"/>
            <a:t> Při přechodu z BWL 1-S 5 na BWL 1-S 7 při výběru, je nutné prokliknout přes tlačítko BWL 1-S 5+ BWL 1-S 7</a:t>
          </a:r>
        </a:p>
        <a:p>
          <a:r>
            <a:rPr lang="cs-CZ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 případě nejasností či nalezení nefunčního prvku, nebo chyby nás prosím kontaktujte na: dokumentace@wolfcr.cz</a:t>
          </a:r>
          <a:endParaRPr lang="cs-CZ" sz="1100"/>
        </a:p>
      </xdr:txBody>
    </xdr:sp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mments" Target="../comments1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omments" Target="../comments2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8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7.xml"/><Relationship Id="rId5" Type="http://schemas.openxmlformats.org/officeDocument/2006/relationships/ctrlProp" Target="../ctrlProps/ctrlProp6.xml"/><Relationship Id="rId4" Type="http://schemas.openxmlformats.org/officeDocument/2006/relationships/ctrlProp" Target="../ctrlProps/ctrlProp5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omments" Target="../comments3.xml"/><Relationship Id="rId3" Type="http://schemas.openxmlformats.org/officeDocument/2006/relationships/vmlDrawing" Target="../drawings/vmlDrawing3.vml"/><Relationship Id="rId7" Type="http://schemas.openxmlformats.org/officeDocument/2006/relationships/ctrlProp" Target="../ctrlProps/ctrlProp12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11.xml"/><Relationship Id="rId5" Type="http://schemas.openxmlformats.org/officeDocument/2006/relationships/ctrlProp" Target="../ctrlProps/ctrlProp10.xml"/><Relationship Id="rId4" Type="http://schemas.openxmlformats.org/officeDocument/2006/relationships/ctrlProp" Target="../ctrlProps/ctrlProp9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ED0F35-7F6B-4361-8BB3-A5EF956A1A7D}">
  <sheetPr codeName="List4">
    <pageSetUpPr fitToPage="1"/>
  </sheetPr>
  <dimension ref="A1:KF340"/>
  <sheetViews>
    <sheetView tabSelected="1" zoomScale="70" zoomScaleNormal="70" workbookViewId="0">
      <selection sqref="A1:M3"/>
    </sheetView>
  </sheetViews>
  <sheetFormatPr defaultColWidth="9.140625" defaultRowHeight="15"/>
  <cols>
    <col min="1" max="1" width="7.28515625" style="14" customWidth="1"/>
    <col min="2" max="2" width="44.85546875" style="14" customWidth="1"/>
    <col min="3" max="3" width="29.42578125" style="14" customWidth="1"/>
    <col min="4" max="4" width="12.5703125" style="14" customWidth="1"/>
    <col min="5" max="5" width="11.42578125" style="14" customWidth="1"/>
    <col min="6" max="9" width="9.140625" style="14"/>
    <col min="10" max="10" width="16.5703125" style="14" bestFit="1" customWidth="1"/>
    <col min="11" max="11" width="9.140625" style="14"/>
    <col min="12" max="12" width="6.5703125" style="14" customWidth="1"/>
    <col min="13" max="13" width="6.42578125" style="14" customWidth="1"/>
    <col min="14" max="17" width="9.140625" style="15"/>
    <col min="18" max="292" width="9.140625" style="40"/>
    <col min="293" max="16384" width="9.140625" style="14"/>
  </cols>
  <sheetData>
    <row r="1" spans="1:13" ht="9.9499999999999993" customHeight="1">
      <c r="A1" s="49" t="s">
        <v>0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1"/>
    </row>
    <row r="2" spans="1:13" ht="9.9499999999999993" customHeight="1">
      <c r="A2" s="52"/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4"/>
    </row>
    <row r="3" spans="1:13" ht="9.9499999999999993" customHeight="1" thickBot="1">
      <c r="A3" s="55"/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7"/>
    </row>
    <row r="4" spans="1:13">
      <c r="A4" s="1"/>
      <c r="B4" s="58" t="s">
        <v>1</v>
      </c>
      <c r="C4" s="58"/>
      <c r="D4" s="58"/>
      <c r="E4" s="12"/>
      <c r="F4" s="12"/>
      <c r="G4" s="12"/>
      <c r="H4" s="12"/>
      <c r="I4" s="12"/>
      <c r="J4" s="12"/>
      <c r="K4" s="12"/>
      <c r="L4" s="12"/>
      <c r="M4" s="2"/>
    </row>
    <row r="5" spans="1:13">
      <c r="A5" s="1"/>
      <c r="B5" s="58"/>
      <c r="C5" s="58"/>
      <c r="D5" s="58"/>
      <c r="E5" s="12"/>
      <c r="F5" s="12"/>
      <c r="G5" s="12"/>
      <c r="H5" s="12"/>
      <c r="I5" s="12"/>
      <c r="J5" s="12"/>
      <c r="K5" s="12"/>
      <c r="L5" s="12"/>
      <c r="M5" s="2"/>
    </row>
    <row r="6" spans="1:13">
      <c r="A6" s="47" t="s">
        <v>2</v>
      </c>
      <c r="B6" s="48"/>
      <c r="C6" s="3">
        <v>-12</v>
      </c>
      <c r="D6" s="9" t="s">
        <v>3</v>
      </c>
      <c r="E6" s="12"/>
      <c r="F6" s="12"/>
      <c r="G6" s="12"/>
      <c r="H6" s="12"/>
      <c r="I6" s="12"/>
      <c r="J6" s="12"/>
      <c r="K6" s="12"/>
      <c r="L6" s="12"/>
      <c r="M6" s="2"/>
    </row>
    <row r="7" spans="1:13">
      <c r="A7" s="47" t="s">
        <v>4</v>
      </c>
      <c r="B7" s="48"/>
      <c r="C7" s="3">
        <v>20</v>
      </c>
      <c r="D7" s="9" t="s">
        <v>3</v>
      </c>
      <c r="E7" s="12"/>
      <c r="F7" s="12"/>
      <c r="G7" s="12"/>
      <c r="H7" s="12"/>
      <c r="I7" s="12"/>
      <c r="J7" s="12"/>
      <c r="K7" s="12"/>
      <c r="L7" s="12"/>
      <c r="M7" s="2"/>
    </row>
    <row r="8" spans="1:13">
      <c r="A8" s="47" t="s">
        <v>5</v>
      </c>
      <c r="B8" s="48"/>
      <c r="C8" s="3">
        <v>7.4</v>
      </c>
      <c r="D8" s="9" t="s">
        <v>6</v>
      </c>
      <c r="E8" s="12"/>
      <c r="F8" s="12"/>
      <c r="G8" s="12"/>
      <c r="H8" s="12"/>
      <c r="I8" s="12"/>
      <c r="J8" s="12"/>
      <c r="K8" s="12"/>
      <c r="L8" s="12"/>
      <c r="M8" s="2"/>
    </row>
    <row r="9" spans="1:13">
      <c r="A9" s="11"/>
      <c r="B9" s="13" t="s">
        <v>7</v>
      </c>
      <c r="C9" s="3">
        <v>4</v>
      </c>
      <c r="D9" s="9" t="s">
        <v>8</v>
      </c>
      <c r="E9" s="12"/>
      <c r="F9" s="12"/>
      <c r="G9" s="12"/>
      <c r="H9" s="12"/>
      <c r="I9" s="12"/>
      <c r="J9" s="12"/>
      <c r="K9" s="12"/>
      <c r="L9" s="12"/>
      <c r="M9" s="2"/>
    </row>
    <row r="10" spans="1:13">
      <c r="A10" s="47" t="s">
        <v>9</v>
      </c>
      <c r="B10" s="48"/>
      <c r="C10" s="3" t="s">
        <v>10</v>
      </c>
      <c r="D10" s="9" t="s">
        <v>8</v>
      </c>
      <c r="E10" s="12"/>
      <c r="F10" s="12"/>
      <c r="G10" s="12"/>
      <c r="H10" s="12"/>
      <c r="I10" s="12"/>
      <c r="J10" s="12"/>
      <c r="K10" s="12"/>
      <c r="L10" s="12"/>
      <c r="M10" s="2"/>
    </row>
    <row r="11" spans="1:13">
      <c r="A11" s="4"/>
      <c r="B11" s="13" t="s">
        <v>11</v>
      </c>
      <c r="C11" s="43">
        <f>D64</f>
        <v>8.4</v>
      </c>
      <c r="D11" s="9" t="s">
        <v>6</v>
      </c>
      <c r="E11" s="12"/>
      <c r="F11" s="12"/>
      <c r="G11" s="12"/>
      <c r="H11" s="12"/>
      <c r="I11" s="12"/>
      <c r="J11" s="12"/>
      <c r="K11" s="12"/>
      <c r="L11" s="12"/>
      <c r="M11" s="2"/>
    </row>
    <row r="12" spans="1:13" ht="15" customHeight="1">
      <c r="A12" s="5"/>
      <c r="B12" s="10"/>
      <c r="C12" s="10"/>
      <c r="D12" s="10"/>
      <c r="E12" s="59" t="s">
        <v>12</v>
      </c>
      <c r="F12" s="59"/>
      <c r="G12" s="59"/>
      <c r="H12" s="59"/>
      <c r="I12" s="59"/>
      <c r="J12" s="59"/>
      <c r="K12" s="59"/>
      <c r="L12" s="59"/>
      <c r="M12" s="2"/>
    </row>
    <row r="13" spans="1:13">
      <c r="A13" s="1"/>
      <c r="B13" s="60" t="s">
        <v>13</v>
      </c>
      <c r="C13" s="61"/>
      <c r="D13" s="61"/>
      <c r="E13" s="59"/>
      <c r="F13" s="59"/>
      <c r="G13" s="59"/>
      <c r="H13" s="59"/>
      <c r="I13" s="59"/>
      <c r="J13" s="59"/>
      <c r="K13" s="59"/>
      <c r="L13" s="59"/>
      <c r="M13" s="2"/>
    </row>
    <row r="14" spans="1:13">
      <c r="A14" s="1"/>
      <c r="B14" s="61"/>
      <c r="C14" s="61"/>
      <c r="D14" s="61"/>
      <c r="E14" s="59"/>
      <c r="F14" s="59"/>
      <c r="G14" s="59"/>
      <c r="H14" s="59"/>
      <c r="I14" s="59"/>
      <c r="J14" s="59"/>
      <c r="K14" s="59"/>
      <c r="L14" s="59"/>
      <c r="M14" s="2"/>
    </row>
    <row r="15" spans="1:13">
      <c r="A15" s="1"/>
      <c r="B15" s="61"/>
      <c r="C15" s="61"/>
      <c r="D15" s="61"/>
      <c r="E15" s="59"/>
      <c r="F15" s="59"/>
      <c r="G15" s="59"/>
      <c r="H15" s="59"/>
      <c r="I15" s="59"/>
      <c r="J15" s="59"/>
      <c r="K15" s="59"/>
      <c r="L15" s="59"/>
      <c r="M15" s="2"/>
    </row>
    <row r="16" spans="1:13">
      <c r="A16" s="1"/>
      <c r="B16" s="61"/>
      <c r="C16" s="61"/>
      <c r="D16" s="61"/>
      <c r="E16" s="59"/>
      <c r="F16" s="59"/>
      <c r="G16" s="59"/>
      <c r="H16" s="59"/>
      <c r="I16" s="59"/>
      <c r="J16" s="59"/>
      <c r="K16" s="59"/>
      <c r="L16" s="59"/>
      <c r="M16" s="2"/>
    </row>
    <row r="17" spans="1:13">
      <c r="A17" s="1"/>
      <c r="B17" s="61"/>
      <c r="C17" s="61"/>
      <c r="D17" s="61"/>
      <c r="E17" s="59"/>
      <c r="F17" s="59"/>
      <c r="G17" s="59"/>
      <c r="H17" s="59"/>
      <c r="I17" s="59"/>
      <c r="J17" s="59"/>
      <c r="K17" s="59"/>
      <c r="L17" s="59"/>
      <c r="M17" s="2"/>
    </row>
    <row r="18" spans="1:13">
      <c r="A18" s="1"/>
      <c r="B18" s="61"/>
      <c r="C18" s="61"/>
      <c r="D18" s="61"/>
      <c r="E18" s="59"/>
      <c r="F18" s="59"/>
      <c r="G18" s="59"/>
      <c r="H18" s="59"/>
      <c r="I18" s="59"/>
      <c r="J18" s="59"/>
      <c r="K18" s="59"/>
      <c r="L18" s="59"/>
      <c r="M18" s="2"/>
    </row>
    <row r="19" spans="1:13">
      <c r="A19" s="1"/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2"/>
    </row>
    <row r="20" spans="1:13">
      <c r="A20" s="1"/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2"/>
    </row>
    <row r="21" spans="1:13">
      <c r="A21" s="1"/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2"/>
    </row>
    <row r="22" spans="1:13">
      <c r="A22" s="1"/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2"/>
    </row>
    <row r="23" spans="1:13">
      <c r="A23" s="1"/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2"/>
    </row>
    <row r="24" spans="1:13">
      <c r="A24" s="1"/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2"/>
    </row>
    <row r="25" spans="1:13">
      <c r="A25" s="1"/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2"/>
    </row>
    <row r="26" spans="1:13">
      <c r="A26" s="1"/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2"/>
    </row>
    <row r="27" spans="1:13">
      <c r="A27" s="1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2"/>
    </row>
    <row r="28" spans="1:13">
      <c r="A28" s="1"/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2"/>
    </row>
    <row r="29" spans="1:13">
      <c r="A29" s="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2"/>
    </row>
    <row r="30" spans="1:13">
      <c r="A30" s="1"/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2"/>
    </row>
    <row r="31" spans="1:13">
      <c r="A31" s="1"/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2"/>
    </row>
    <row r="32" spans="1:13">
      <c r="A32" s="1"/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2"/>
    </row>
    <row r="33" spans="1:292">
      <c r="A33" s="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2"/>
    </row>
    <row r="34" spans="1:292">
      <c r="A34" s="1"/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2"/>
    </row>
    <row r="35" spans="1:292">
      <c r="A35" s="1"/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2"/>
    </row>
    <row r="36" spans="1:292">
      <c r="A36" s="1"/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2"/>
    </row>
    <row r="37" spans="1:292">
      <c r="A37" s="1"/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2"/>
    </row>
    <row r="38" spans="1:292">
      <c r="A38" s="1"/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2"/>
    </row>
    <row r="39" spans="1:292">
      <c r="A39" s="1"/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2"/>
    </row>
    <row r="40" spans="1:292">
      <c r="A40" s="1"/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2"/>
    </row>
    <row r="41" spans="1:292">
      <c r="A41" s="1"/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2"/>
    </row>
    <row r="42" spans="1:292">
      <c r="A42" s="1"/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2"/>
    </row>
    <row r="43" spans="1:292" ht="15.75" thickBot="1">
      <c r="A43" s="6"/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8"/>
    </row>
    <row r="44" spans="1:292">
      <c r="A44" s="12"/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</row>
    <row r="45" spans="1:292">
      <c r="A45" s="12"/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</row>
    <row r="46" spans="1:292">
      <c r="A46" s="12"/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</row>
    <row r="47" spans="1:292" s="45" customFormat="1">
      <c r="A47" s="16"/>
      <c r="B47" s="16"/>
      <c r="C47" s="16"/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7"/>
      <c r="BK47" s="17"/>
      <c r="BL47" s="17"/>
      <c r="BM47" s="17"/>
      <c r="BN47" s="17"/>
      <c r="BO47" s="17"/>
      <c r="BP47" s="17"/>
      <c r="BQ47" s="17"/>
      <c r="BR47" s="17"/>
      <c r="BS47" s="17"/>
      <c r="BT47" s="17"/>
      <c r="BU47" s="17"/>
      <c r="BV47" s="17"/>
      <c r="BW47" s="17"/>
      <c r="BX47" s="17"/>
      <c r="BY47" s="17"/>
      <c r="BZ47" s="17"/>
      <c r="CA47" s="17"/>
      <c r="CB47" s="17"/>
      <c r="CC47" s="17"/>
      <c r="CD47" s="17"/>
      <c r="CE47" s="17"/>
      <c r="CF47" s="17"/>
      <c r="CG47" s="17"/>
      <c r="CH47" s="17"/>
      <c r="CI47" s="17"/>
      <c r="CJ47" s="17"/>
      <c r="CK47" s="17"/>
      <c r="CL47" s="17"/>
      <c r="CM47" s="17"/>
      <c r="CN47" s="17"/>
      <c r="CO47" s="17"/>
      <c r="CP47" s="17"/>
      <c r="CQ47" s="17"/>
      <c r="CR47" s="17"/>
      <c r="CS47" s="17"/>
      <c r="CT47" s="17"/>
      <c r="CU47" s="17"/>
      <c r="CV47" s="17"/>
      <c r="CW47" s="17"/>
      <c r="CX47" s="17"/>
      <c r="CY47" s="17"/>
      <c r="CZ47" s="17"/>
      <c r="DA47" s="17"/>
      <c r="DB47" s="17"/>
      <c r="DC47" s="17"/>
      <c r="DD47" s="17"/>
      <c r="DE47" s="17"/>
      <c r="DF47" s="17"/>
      <c r="DG47" s="17"/>
      <c r="DH47" s="17"/>
      <c r="DI47" s="17"/>
      <c r="DJ47" s="17"/>
      <c r="DK47" s="17"/>
      <c r="DL47" s="17"/>
      <c r="DM47" s="17"/>
      <c r="DN47" s="17"/>
      <c r="DO47" s="17"/>
      <c r="DP47" s="17"/>
      <c r="DQ47" s="17"/>
      <c r="DR47" s="17"/>
      <c r="DS47" s="17"/>
      <c r="DT47" s="17"/>
      <c r="DU47" s="17"/>
      <c r="DV47" s="17"/>
      <c r="DW47" s="17"/>
      <c r="DX47" s="17"/>
      <c r="DY47" s="17"/>
      <c r="DZ47" s="17"/>
      <c r="EA47" s="17"/>
      <c r="EB47" s="17"/>
      <c r="EC47" s="17"/>
      <c r="ED47" s="17"/>
      <c r="EE47" s="17"/>
      <c r="EF47" s="17"/>
      <c r="EG47" s="17"/>
      <c r="EH47" s="17"/>
      <c r="EI47" s="17"/>
      <c r="EJ47" s="17"/>
      <c r="EK47" s="17"/>
      <c r="EL47" s="17"/>
      <c r="EM47" s="17"/>
      <c r="EN47" s="17"/>
      <c r="EO47" s="17"/>
      <c r="EP47" s="17"/>
      <c r="EQ47" s="17"/>
      <c r="ER47" s="17"/>
      <c r="ES47" s="17"/>
      <c r="ET47" s="17"/>
      <c r="EU47" s="17"/>
      <c r="EV47" s="17"/>
      <c r="EW47" s="17"/>
      <c r="EX47" s="17"/>
      <c r="EY47" s="17"/>
      <c r="EZ47" s="17"/>
      <c r="FA47" s="17"/>
      <c r="FB47" s="17"/>
      <c r="FC47" s="17"/>
      <c r="FD47" s="17"/>
      <c r="FE47" s="17"/>
      <c r="FF47" s="17"/>
      <c r="FG47" s="17"/>
      <c r="FH47" s="17"/>
      <c r="FI47" s="17"/>
      <c r="FJ47" s="17"/>
      <c r="FK47" s="17"/>
      <c r="FL47" s="17"/>
      <c r="FM47" s="17"/>
      <c r="FN47" s="17"/>
      <c r="FO47" s="17"/>
      <c r="FP47" s="17"/>
      <c r="FQ47" s="17"/>
      <c r="FR47" s="17"/>
      <c r="FS47" s="17"/>
      <c r="FT47" s="17"/>
      <c r="FU47" s="17"/>
      <c r="FV47" s="17"/>
      <c r="FW47" s="17"/>
      <c r="FX47" s="17"/>
      <c r="FY47" s="17"/>
      <c r="FZ47" s="17"/>
      <c r="GA47" s="17"/>
      <c r="GB47" s="17"/>
      <c r="GC47" s="17"/>
      <c r="GD47" s="17"/>
      <c r="GE47" s="17"/>
      <c r="GF47" s="17"/>
      <c r="GG47" s="17"/>
      <c r="GH47" s="17"/>
      <c r="GI47" s="17"/>
      <c r="GJ47" s="17"/>
      <c r="GK47" s="17"/>
      <c r="GL47" s="17"/>
      <c r="GM47" s="17"/>
      <c r="GN47" s="17"/>
      <c r="GO47" s="17"/>
      <c r="GP47" s="17"/>
      <c r="GQ47" s="17"/>
      <c r="GR47" s="17"/>
      <c r="GS47" s="17"/>
      <c r="GT47" s="17"/>
      <c r="GU47" s="17"/>
      <c r="GV47" s="17"/>
      <c r="GW47" s="17"/>
      <c r="GX47" s="17"/>
      <c r="GY47" s="17"/>
      <c r="GZ47" s="17"/>
      <c r="HA47" s="17"/>
      <c r="HB47" s="17"/>
      <c r="HC47" s="17"/>
      <c r="HD47" s="17"/>
      <c r="HE47" s="17"/>
      <c r="HF47" s="17"/>
      <c r="HG47" s="17"/>
      <c r="HH47" s="17"/>
      <c r="HI47" s="17"/>
      <c r="HJ47" s="17"/>
      <c r="HK47" s="17"/>
      <c r="HL47" s="17"/>
      <c r="HM47" s="17"/>
      <c r="HN47" s="17"/>
      <c r="HO47" s="17"/>
      <c r="HP47" s="17"/>
      <c r="HQ47" s="17"/>
      <c r="HR47" s="17"/>
      <c r="HS47" s="17"/>
      <c r="HT47" s="17"/>
      <c r="HU47" s="17"/>
      <c r="HV47" s="17"/>
      <c r="HW47" s="17"/>
      <c r="HX47" s="17"/>
      <c r="HY47" s="17"/>
      <c r="HZ47" s="17"/>
      <c r="IA47" s="17"/>
      <c r="IB47" s="17"/>
      <c r="IC47" s="17"/>
      <c r="ID47" s="17"/>
      <c r="IE47" s="17"/>
      <c r="IF47" s="17"/>
      <c r="IG47" s="17"/>
      <c r="IH47" s="17"/>
      <c r="II47" s="17"/>
      <c r="IJ47" s="17"/>
      <c r="IK47" s="17"/>
      <c r="IL47" s="17"/>
      <c r="IM47" s="17"/>
      <c r="IN47" s="17"/>
      <c r="IO47" s="17"/>
      <c r="IP47" s="17"/>
      <c r="IQ47" s="17"/>
      <c r="IR47" s="17"/>
      <c r="IS47" s="17"/>
      <c r="IT47" s="17"/>
      <c r="IU47" s="17"/>
      <c r="IV47" s="17"/>
      <c r="IW47" s="17"/>
      <c r="IX47" s="17"/>
      <c r="IY47" s="17"/>
      <c r="IZ47" s="17"/>
      <c r="JA47" s="17"/>
      <c r="JB47" s="17"/>
      <c r="JC47" s="17"/>
      <c r="JD47" s="17"/>
      <c r="JE47" s="17"/>
      <c r="JF47" s="17"/>
      <c r="JG47" s="17"/>
      <c r="JH47" s="17"/>
      <c r="JI47" s="17"/>
      <c r="JJ47" s="17"/>
      <c r="JK47" s="17"/>
      <c r="JL47" s="17"/>
      <c r="JM47" s="17"/>
      <c r="JN47" s="17"/>
      <c r="JO47" s="17"/>
      <c r="JP47" s="17"/>
      <c r="JQ47" s="17"/>
      <c r="JR47" s="17"/>
      <c r="JS47" s="17"/>
      <c r="JT47" s="17"/>
      <c r="JU47" s="17"/>
      <c r="JV47" s="17"/>
      <c r="JW47" s="17"/>
      <c r="JX47" s="17"/>
      <c r="JY47" s="17"/>
      <c r="JZ47" s="17"/>
      <c r="KA47" s="17"/>
      <c r="KB47" s="17"/>
      <c r="KC47" s="17"/>
      <c r="KD47" s="17"/>
      <c r="KE47" s="17"/>
      <c r="KF47" s="17"/>
    </row>
    <row r="48" spans="1:292" s="45" customFormat="1">
      <c r="A48" s="16"/>
      <c r="B48" s="16"/>
      <c r="C48" s="16"/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7"/>
      <c r="BK48" s="17"/>
      <c r="BL48" s="17"/>
      <c r="BM48" s="17"/>
      <c r="BN48" s="17"/>
      <c r="BO48" s="17"/>
      <c r="BP48" s="17"/>
      <c r="BQ48" s="17"/>
      <c r="BR48" s="17"/>
      <c r="BS48" s="17"/>
      <c r="BT48" s="17"/>
      <c r="BU48" s="17"/>
      <c r="BV48" s="17"/>
      <c r="BW48" s="17"/>
      <c r="BX48" s="17"/>
      <c r="BY48" s="17"/>
      <c r="BZ48" s="17"/>
      <c r="CA48" s="17"/>
      <c r="CB48" s="17"/>
      <c r="CC48" s="17"/>
      <c r="CD48" s="17"/>
      <c r="CE48" s="17"/>
      <c r="CF48" s="17"/>
      <c r="CG48" s="17"/>
      <c r="CH48" s="17"/>
      <c r="CI48" s="17"/>
      <c r="CJ48" s="17"/>
      <c r="CK48" s="17"/>
      <c r="CL48" s="17"/>
      <c r="CM48" s="17"/>
      <c r="CN48" s="17"/>
      <c r="CO48" s="17"/>
      <c r="CP48" s="17"/>
      <c r="CQ48" s="17"/>
      <c r="CR48" s="17"/>
      <c r="CS48" s="17"/>
      <c r="CT48" s="17"/>
      <c r="CU48" s="17"/>
      <c r="CV48" s="17"/>
      <c r="CW48" s="17"/>
      <c r="CX48" s="17"/>
      <c r="CY48" s="17"/>
      <c r="CZ48" s="17"/>
      <c r="DA48" s="17"/>
      <c r="DB48" s="17"/>
      <c r="DC48" s="17"/>
      <c r="DD48" s="17"/>
      <c r="DE48" s="17"/>
      <c r="DF48" s="17"/>
      <c r="DG48" s="17"/>
      <c r="DH48" s="17"/>
      <c r="DI48" s="17"/>
      <c r="DJ48" s="17"/>
      <c r="DK48" s="17"/>
      <c r="DL48" s="17"/>
      <c r="DM48" s="17"/>
      <c r="DN48" s="17"/>
      <c r="DO48" s="17"/>
      <c r="DP48" s="17"/>
      <c r="DQ48" s="17"/>
      <c r="DR48" s="17"/>
      <c r="DS48" s="17"/>
      <c r="DT48" s="17"/>
      <c r="DU48" s="17"/>
      <c r="DV48" s="17"/>
      <c r="DW48" s="17"/>
      <c r="DX48" s="17"/>
      <c r="DY48" s="17"/>
      <c r="DZ48" s="17"/>
      <c r="EA48" s="17"/>
      <c r="EB48" s="17"/>
      <c r="EC48" s="17"/>
      <c r="ED48" s="17"/>
      <c r="EE48" s="17"/>
      <c r="EF48" s="17"/>
      <c r="EG48" s="17"/>
      <c r="EH48" s="17"/>
      <c r="EI48" s="17"/>
      <c r="EJ48" s="17"/>
      <c r="EK48" s="17"/>
      <c r="EL48" s="17"/>
      <c r="EM48" s="17"/>
      <c r="EN48" s="17"/>
      <c r="EO48" s="17"/>
      <c r="EP48" s="17"/>
      <c r="EQ48" s="17"/>
      <c r="ER48" s="17"/>
      <c r="ES48" s="17"/>
      <c r="ET48" s="17"/>
      <c r="EU48" s="17"/>
      <c r="EV48" s="17"/>
      <c r="EW48" s="17"/>
      <c r="EX48" s="17"/>
      <c r="EY48" s="17"/>
      <c r="EZ48" s="17"/>
      <c r="FA48" s="17"/>
      <c r="FB48" s="17"/>
      <c r="FC48" s="17"/>
      <c r="FD48" s="17"/>
      <c r="FE48" s="17"/>
      <c r="FF48" s="17"/>
      <c r="FG48" s="17"/>
      <c r="FH48" s="17"/>
      <c r="FI48" s="17"/>
      <c r="FJ48" s="17"/>
      <c r="FK48" s="17"/>
      <c r="FL48" s="17"/>
      <c r="FM48" s="17"/>
      <c r="FN48" s="17"/>
      <c r="FO48" s="17"/>
      <c r="FP48" s="17"/>
      <c r="FQ48" s="17"/>
      <c r="FR48" s="17"/>
      <c r="FS48" s="17"/>
      <c r="FT48" s="17"/>
      <c r="FU48" s="17"/>
      <c r="FV48" s="17"/>
      <c r="FW48" s="17"/>
      <c r="FX48" s="17"/>
      <c r="FY48" s="17"/>
      <c r="FZ48" s="17"/>
      <c r="GA48" s="17"/>
      <c r="GB48" s="17"/>
      <c r="GC48" s="17"/>
      <c r="GD48" s="17"/>
      <c r="GE48" s="17"/>
      <c r="GF48" s="17"/>
      <c r="GG48" s="17"/>
      <c r="GH48" s="17"/>
      <c r="GI48" s="17"/>
      <c r="GJ48" s="17"/>
      <c r="GK48" s="17"/>
      <c r="GL48" s="17"/>
      <c r="GM48" s="17"/>
      <c r="GN48" s="17"/>
      <c r="GO48" s="17"/>
      <c r="GP48" s="17"/>
      <c r="GQ48" s="17"/>
      <c r="GR48" s="17"/>
      <c r="GS48" s="17"/>
      <c r="GT48" s="17"/>
      <c r="GU48" s="17"/>
      <c r="GV48" s="17"/>
      <c r="GW48" s="17"/>
      <c r="GX48" s="17"/>
      <c r="GY48" s="17"/>
      <c r="GZ48" s="17"/>
      <c r="HA48" s="17"/>
      <c r="HB48" s="17"/>
      <c r="HC48" s="17"/>
      <c r="HD48" s="17"/>
      <c r="HE48" s="17"/>
      <c r="HF48" s="17"/>
      <c r="HG48" s="17"/>
      <c r="HH48" s="17"/>
      <c r="HI48" s="17"/>
      <c r="HJ48" s="17"/>
      <c r="HK48" s="17"/>
      <c r="HL48" s="17"/>
      <c r="HM48" s="17"/>
      <c r="HN48" s="17"/>
      <c r="HO48" s="17"/>
      <c r="HP48" s="17"/>
      <c r="HQ48" s="17"/>
      <c r="HR48" s="17"/>
      <c r="HS48" s="17"/>
      <c r="HT48" s="17"/>
      <c r="HU48" s="17"/>
      <c r="HV48" s="17"/>
      <c r="HW48" s="17"/>
      <c r="HX48" s="17"/>
      <c r="HY48" s="17"/>
      <c r="HZ48" s="17"/>
      <c r="IA48" s="17"/>
      <c r="IB48" s="17"/>
      <c r="IC48" s="17"/>
      <c r="ID48" s="17"/>
      <c r="IE48" s="17"/>
      <c r="IF48" s="17"/>
      <c r="IG48" s="17"/>
      <c r="IH48" s="17"/>
      <c r="II48" s="17"/>
      <c r="IJ48" s="17"/>
      <c r="IK48" s="17"/>
      <c r="IL48" s="17"/>
      <c r="IM48" s="17"/>
      <c r="IN48" s="17"/>
      <c r="IO48" s="17"/>
      <c r="IP48" s="17"/>
      <c r="IQ48" s="17"/>
      <c r="IR48" s="17"/>
      <c r="IS48" s="17"/>
      <c r="IT48" s="17"/>
      <c r="IU48" s="17"/>
      <c r="IV48" s="17"/>
      <c r="IW48" s="17"/>
      <c r="IX48" s="17"/>
      <c r="IY48" s="17"/>
      <c r="IZ48" s="17"/>
      <c r="JA48" s="17"/>
      <c r="JB48" s="17"/>
      <c r="JC48" s="17"/>
      <c r="JD48" s="17"/>
      <c r="JE48" s="17"/>
      <c r="JF48" s="17"/>
      <c r="JG48" s="17"/>
      <c r="JH48" s="17"/>
      <c r="JI48" s="17"/>
      <c r="JJ48" s="17"/>
      <c r="JK48" s="17"/>
      <c r="JL48" s="17"/>
      <c r="JM48" s="17"/>
      <c r="JN48" s="17"/>
      <c r="JO48" s="17"/>
      <c r="JP48" s="17"/>
      <c r="JQ48" s="17"/>
      <c r="JR48" s="17"/>
      <c r="JS48" s="17"/>
      <c r="JT48" s="17"/>
      <c r="JU48" s="17"/>
      <c r="JV48" s="17"/>
      <c r="JW48" s="17"/>
      <c r="JX48" s="17"/>
      <c r="JY48" s="17"/>
      <c r="JZ48" s="17"/>
      <c r="KA48" s="17"/>
      <c r="KB48" s="17"/>
      <c r="KC48" s="17"/>
      <c r="KD48" s="17"/>
      <c r="KE48" s="17"/>
      <c r="KF48" s="17"/>
    </row>
    <row r="49" spans="1:13" s="17" customFormat="1">
      <c r="A49" s="16"/>
      <c r="B49" s="16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</row>
    <row r="50" spans="1:13" s="17" customFormat="1">
      <c r="A50" s="16"/>
      <c r="B50" s="16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</row>
    <row r="51" spans="1:13" s="17" customFormat="1">
      <c r="A51" s="18"/>
      <c r="B51" s="18"/>
      <c r="C51" s="18"/>
    </row>
    <row r="52" spans="1:13" s="17" customFormat="1" ht="24">
      <c r="A52" s="62" t="s">
        <v>14</v>
      </c>
      <c r="B52" s="21" t="s">
        <v>15</v>
      </c>
      <c r="C52" s="21" t="s">
        <v>16</v>
      </c>
      <c r="D52" s="21" t="s">
        <v>17</v>
      </c>
      <c r="E52" s="63" t="s">
        <v>18</v>
      </c>
      <c r="F52" s="63"/>
      <c r="G52" s="63"/>
      <c r="H52" s="63"/>
    </row>
    <row r="53" spans="1:13" s="17" customFormat="1">
      <c r="A53" s="62"/>
      <c r="B53" s="22">
        <v>-22</v>
      </c>
      <c r="C53" s="22">
        <v>0</v>
      </c>
      <c r="D53" s="22">
        <v>0</v>
      </c>
      <c r="E53" s="64" t="s">
        <v>19</v>
      </c>
      <c r="F53" s="64"/>
      <c r="G53" s="19" t="s">
        <v>10</v>
      </c>
    </row>
    <row r="54" spans="1:13" s="17" customFormat="1">
      <c r="A54" s="62"/>
      <c r="B54" s="23">
        <v>-15</v>
      </c>
      <c r="C54" s="46">
        <v>3.83</v>
      </c>
      <c r="D54" s="46">
        <v>5.49</v>
      </c>
      <c r="E54" s="64"/>
      <c r="F54" s="64"/>
      <c r="G54" s="19" t="s">
        <v>20</v>
      </c>
    </row>
    <row r="55" spans="1:13" s="17" customFormat="1">
      <c r="A55" s="62"/>
      <c r="B55" s="23">
        <v>-7</v>
      </c>
      <c r="C55" s="46">
        <v>4.76</v>
      </c>
      <c r="D55" s="46">
        <v>6.21</v>
      </c>
      <c r="E55" s="64" t="s">
        <v>21</v>
      </c>
      <c r="F55" s="64"/>
      <c r="G55" s="19">
        <v>15</v>
      </c>
    </row>
    <row r="56" spans="1:13" s="17" customFormat="1">
      <c r="A56" s="62"/>
      <c r="B56" s="23">
        <v>2</v>
      </c>
      <c r="C56" s="46">
        <v>6.63</v>
      </c>
      <c r="D56" s="46">
        <v>7.19</v>
      </c>
      <c r="E56" s="64"/>
      <c r="F56" s="64"/>
      <c r="G56" s="19">
        <v>20</v>
      </c>
    </row>
    <row r="57" spans="1:13" s="17" customFormat="1">
      <c r="A57" s="62"/>
      <c r="B57" s="23">
        <v>7</v>
      </c>
      <c r="C57" s="46">
        <v>7.79</v>
      </c>
      <c r="D57" s="46">
        <v>8.36</v>
      </c>
      <c r="E57" s="64" t="s">
        <v>22</v>
      </c>
      <c r="F57" s="64"/>
      <c r="G57" s="19">
        <v>-12</v>
      </c>
    </row>
    <row r="58" spans="1:13" s="17" customFormat="1">
      <c r="A58" s="62"/>
      <c r="B58" s="23">
        <v>10</v>
      </c>
      <c r="C58" s="46">
        <v>9.59</v>
      </c>
      <c r="D58" s="46">
        <v>11.08</v>
      </c>
      <c r="E58" s="64"/>
      <c r="F58" s="64"/>
      <c r="G58" s="19">
        <v>-15</v>
      </c>
    </row>
    <row r="59" spans="1:13" s="17" customFormat="1">
      <c r="A59" s="62"/>
      <c r="B59" s="23">
        <v>15</v>
      </c>
      <c r="C59" s="46">
        <v>10.34</v>
      </c>
      <c r="D59" s="46">
        <v>11.63</v>
      </c>
      <c r="E59" s="64"/>
      <c r="F59" s="64"/>
      <c r="G59" s="19">
        <v>-17</v>
      </c>
    </row>
    <row r="60" spans="1:13" s="17" customFormat="1">
      <c r="A60" s="62"/>
      <c r="B60" s="23">
        <v>25</v>
      </c>
      <c r="C60" s="46">
        <v>12.58</v>
      </c>
      <c r="D60" s="46">
        <v>13.63</v>
      </c>
      <c r="E60" s="64"/>
      <c r="F60" s="64"/>
      <c r="G60" s="19">
        <v>-20</v>
      </c>
    </row>
    <row r="61" spans="1:13" s="17" customFormat="1">
      <c r="A61" s="62"/>
      <c r="B61" s="23">
        <v>35</v>
      </c>
      <c r="C61" s="46">
        <v>13.78</v>
      </c>
      <c r="D61" s="46">
        <v>14.67</v>
      </c>
    </row>
    <row r="62" spans="1:13" s="17" customFormat="1" ht="15" customHeight="1">
      <c r="A62" s="62" t="s">
        <v>23</v>
      </c>
      <c r="B62" s="19" t="s">
        <v>24</v>
      </c>
      <c r="C62" s="24" t="s">
        <v>25</v>
      </c>
      <c r="D62" s="24" t="s">
        <v>26</v>
      </c>
      <c r="E62" s="19"/>
      <c r="F62" s="67" t="s">
        <v>27</v>
      </c>
      <c r="G62" s="16" t="s">
        <v>25</v>
      </c>
      <c r="H62" s="16" t="s">
        <v>26</v>
      </c>
    </row>
    <row r="63" spans="1:13" s="17" customFormat="1" ht="15" customHeight="1">
      <c r="A63" s="62"/>
      <c r="B63" s="25" t="s">
        <v>28</v>
      </c>
      <c r="C63" s="24">
        <f>C7</f>
        <v>20</v>
      </c>
      <c r="D63" s="24">
        <f>C6</f>
        <v>-12</v>
      </c>
      <c r="E63" s="24" t="s">
        <v>3</v>
      </c>
      <c r="F63" s="67"/>
      <c r="G63" s="20">
        <v>-15</v>
      </c>
      <c r="H63" s="16">
        <f>D64</f>
        <v>8.4</v>
      </c>
    </row>
    <row r="64" spans="1:13" s="17" customFormat="1" ht="15.75" customHeight="1">
      <c r="A64" s="62"/>
      <c r="B64" s="25" t="s">
        <v>5</v>
      </c>
      <c r="C64" s="26">
        <v>0</v>
      </c>
      <c r="D64" s="24">
        <f>IF(C10="OTOPNÁ TĚLESA",(C8+0.25*C9)*1.1,(C8+0.25*C9*1))</f>
        <v>8.4</v>
      </c>
      <c r="E64" s="24" t="s">
        <v>6</v>
      </c>
      <c r="F64" s="67"/>
      <c r="G64" s="16">
        <f>D63</f>
        <v>-12</v>
      </c>
      <c r="H64" s="16">
        <f>D64</f>
        <v>8.4</v>
      </c>
    </row>
    <row r="65" spans="1:10" s="17" customFormat="1" ht="15" customHeight="1">
      <c r="A65" s="62"/>
      <c r="B65" s="63" t="s">
        <v>29</v>
      </c>
      <c r="C65" s="63"/>
      <c r="D65" s="63"/>
      <c r="E65" s="63"/>
      <c r="F65" s="67" t="s">
        <v>30</v>
      </c>
      <c r="G65" s="16" t="s">
        <v>25</v>
      </c>
      <c r="H65" s="16" t="s">
        <v>26</v>
      </c>
    </row>
    <row r="66" spans="1:10" s="17" customFormat="1" ht="15" customHeight="1">
      <c r="A66" s="62"/>
      <c r="B66" s="16" t="s">
        <v>25</v>
      </c>
      <c r="C66" s="16">
        <f>C63</f>
        <v>20</v>
      </c>
      <c r="D66" s="27">
        <f>D63</f>
        <v>-12</v>
      </c>
      <c r="E66" s="16">
        <f>D63</f>
        <v>-12</v>
      </c>
      <c r="F66" s="67"/>
      <c r="G66" s="20">
        <f>G64</f>
        <v>-12</v>
      </c>
      <c r="H66" s="16">
        <f>H63</f>
        <v>8.4</v>
      </c>
    </row>
    <row r="67" spans="1:10" s="17" customFormat="1" ht="15.75" customHeight="1">
      <c r="A67" s="62"/>
      <c r="B67" s="16" t="s">
        <v>26</v>
      </c>
      <c r="C67" s="27">
        <f>C64</f>
        <v>0</v>
      </c>
      <c r="D67" s="16">
        <f>D64</f>
        <v>8.4</v>
      </c>
      <c r="E67" s="27">
        <f>C64</f>
        <v>0</v>
      </c>
      <c r="F67" s="67"/>
      <c r="G67" s="16">
        <f>G64</f>
        <v>-12</v>
      </c>
      <c r="H67" s="16">
        <v>0</v>
      </c>
    </row>
    <row r="68" spans="1:10" s="17" customFormat="1" ht="15" customHeight="1">
      <c r="A68" s="62"/>
      <c r="B68" s="63" t="s">
        <v>31</v>
      </c>
      <c r="C68" s="63"/>
      <c r="D68" s="63"/>
      <c r="E68" s="63"/>
    </row>
    <row r="69" spans="1:10" s="17" customFormat="1" ht="15" customHeight="1">
      <c r="A69" s="62"/>
      <c r="B69" s="16" t="s">
        <v>32</v>
      </c>
      <c r="C69" s="28" t="s">
        <v>25</v>
      </c>
      <c r="D69" s="29" t="s">
        <v>26</v>
      </c>
      <c r="E69" s="66"/>
    </row>
    <row r="70" spans="1:10" s="17" customFormat="1" ht="15" customHeight="1">
      <c r="A70" s="62"/>
      <c r="B70" s="28">
        <v>1</v>
      </c>
      <c r="C70" s="28">
        <f>C63</f>
        <v>20</v>
      </c>
      <c r="D70" s="29">
        <f>C64</f>
        <v>0</v>
      </c>
      <c r="E70" s="66"/>
    </row>
    <row r="71" spans="1:10" s="17" customFormat="1" ht="15.75" customHeight="1">
      <c r="A71" s="62"/>
      <c r="B71" s="28">
        <v>2</v>
      </c>
      <c r="C71" s="28">
        <f>D63</f>
        <v>-12</v>
      </c>
      <c r="D71" s="28">
        <f>D64</f>
        <v>8.4</v>
      </c>
      <c r="E71" s="66"/>
    </row>
    <row r="72" spans="1:10" s="17" customFormat="1">
      <c r="A72" s="62"/>
      <c r="B72" s="30"/>
      <c r="C72" s="30" t="s">
        <v>33</v>
      </c>
      <c r="D72" s="30" t="s">
        <v>34</v>
      </c>
      <c r="E72" s="66"/>
    </row>
    <row r="73" spans="1:10" s="17" customFormat="1">
      <c r="A73" s="62"/>
      <c r="B73" s="16" t="s">
        <v>35</v>
      </c>
      <c r="C73" s="31" cm="1">
        <f t="array" ref="C73:D73">LINEST(D70:D71,C70:C71,1)</f>
        <v>-0.26250000000000007</v>
      </c>
      <c r="D73" s="32">
        <v>5.25</v>
      </c>
      <c r="E73" s="66"/>
    </row>
    <row r="74" spans="1:10" s="17" customFormat="1" ht="15" customHeight="1">
      <c r="A74" s="62" t="s">
        <v>36</v>
      </c>
      <c r="B74" s="68" t="s">
        <v>16</v>
      </c>
      <c r="C74" s="68"/>
      <c r="D74" s="68" t="s">
        <v>17</v>
      </c>
      <c r="E74" s="68"/>
      <c r="F74" s="62"/>
      <c r="G74" s="62"/>
      <c r="H74" s="62"/>
      <c r="I74" s="62"/>
      <c r="J74" s="62"/>
    </row>
    <row r="75" spans="1:10" s="17" customFormat="1" ht="15" customHeight="1">
      <c r="A75" s="62"/>
      <c r="B75" s="26" t="s">
        <v>25</v>
      </c>
      <c r="C75" s="26" t="s">
        <v>26</v>
      </c>
      <c r="D75" s="26" t="s">
        <v>25</v>
      </c>
      <c r="E75" s="26" t="s">
        <v>26</v>
      </c>
      <c r="F75" s="62"/>
      <c r="G75" s="62"/>
      <c r="H75" s="62"/>
      <c r="I75" s="62"/>
      <c r="J75" s="62"/>
    </row>
    <row r="76" spans="1:10" s="17" customFormat="1" ht="15" customHeight="1">
      <c r="A76" s="62"/>
      <c r="B76" s="33">
        <f>B77</f>
        <v>-2.0507974010631997</v>
      </c>
      <c r="C76" s="34">
        <f>C77</f>
        <v>5.78833431777909</v>
      </c>
      <c r="D76" s="33">
        <f>D77</f>
        <v>-4.6372475691847423</v>
      </c>
      <c r="E76" s="34">
        <f>E77</f>
        <v>6.4672774869109952</v>
      </c>
      <c r="F76" s="62"/>
      <c r="G76" s="62"/>
      <c r="H76" s="62"/>
      <c r="I76" s="62"/>
      <c r="J76" s="62"/>
    </row>
    <row r="77" spans="1:10" s="17" customFormat="1" ht="15" customHeight="1">
      <c r="A77" s="62"/>
      <c r="B77" s="35">
        <f>J89</f>
        <v>-2.0507974010631997</v>
      </c>
      <c r="C77" s="34">
        <f>J88</f>
        <v>5.78833431777909</v>
      </c>
      <c r="D77" s="33">
        <f>J100</f>
        <v>-4.6372475691847423</v>
      </c>
      <c r="E77" s="36">
        <f>J99</f>
        <v>6.4672774869109952</v>
      </c>
      <c r="F77" s="62"/>
      <c r="G77" s="62"/>
      <c r="H77" s="62"/>
      <c r="I77" s="62"/>
      <c r="J77" s="62"/>
    </row>
    <row r="78" spans="1:10" s="17" customFormat="1" ht="15" customHeight="1">
      <c r="A78" s="62"/>
      <c r="B78" s="33">
        <f>B77</f>
        <v>-2.0507974010631997</v>
      </c>
      <c r="C78" s="34">
        <v>0</v>
      </c>
      <c r="D78" s="33">
        <f>D77</f>
        <v>-4.6372475691847423</v>
      </c>
      <c r="E78" s="34">
        <v>0</v>
      </c>
      <c r="F78" s="62"/>
      <c r="G78" s="62"/>
      <c r="H78" s="62"/>
      <c r="I78" s="62"/>
      <c r="J78" s="62"/>
    </row>
    <row r="79" spans="1:10" s="17" customFormat="1" ht="15" customHeight="1">
      <c r="A79" s="62"/>
      <c r="B79" s="66" t="s">
        <v>37</v>
      </c>
      <c r="C79" s="66"/>
      <c r="D79" s="66"/>
      <c r="E79" s="66"/>
      <c r="F79" s="66"/>
      <c r="G79" s="66"/>
      <c r="H79" s="66"/>
      <c r="I79" s="66"/>
      <c r="J79" s="66"/>
    </row>
    <row r="80" spans="1:10" s="17" customFormat="1" ht="15" customHeight="1">
      <c r="A80" s="62"/>
      <c r="B80" s="17" t="s">
        <v>38</v>
      </c>
      <c r="C80" s="17" t="s">
        <v>39</v>
      </c>
      <c r="D80" s="17" t="s">
        <v>26</v>
      </c>
      <c r="E80" s="17" t="s">
        <v>40</v>
      </c>
      <c r="F80" s="17" t="s">
        <v>41</v>
      </c>
      <c r="G80" s="17" t="s">
        <v>42</v>
      </c>
      <c r="H80" s="66" t="s">
        <v>43</v>
      </c>
      <c r="I80" s="66"/>
      <c r="J80" s="66"/>
    </row>
    <row r="81" spans="1:10" s="17" customFormat="1" ht="15" customHeight="1">
      <c r="A81" s="62"/>
      <c r="B81" s="17">
        <f t="shared" ref="B81:C89" si="0">B53</f>
        <v>-22</v>
      </c>
      <c r="C81" s="17">
        <f t="shared" si="0"/>
        <v>0</v>
      </c>
      <c r="D81" s="17">
        <f>$C$73*B81+$D$73</f>
        <v>11.025000000000002</v>
      </c>
      <c r="E81" s="17">
        <f>D81-C81</f>
        <v>11.025000000000002</v>
      </c>
      <c r="F81" s="17">
        <f>IF(SIGN(E81*E82)=1,0,1)</f>
        <v>0</v>
      </c>
      <c r="G81" s="65">
        <f>MATCH(1,F81:F89,0)</f>
        <v>3</v>
      </c>
      <c r="H81" s="17" t="s">
        <v>25</v>
      </c>
      <c r="I81" s="17" t="s">
        <v>44</v>
      </c>
      <c r="J81" s="17" t="s">
        <v>45</v>
      </c>
    </row>
    <row r="82" spans="1:10" s="17" customFormat="1" ht="15" customHeight="1">
      <c r="A82" s="62"/>
      <c r="B82" s="17">
        <f t="shared" si="0"/>
        <v>-15</v>
      </c>
      <c r="C82" s="17">
        <f t="shared" si="0"/>
        <v>3.83</v>
      </c>
      <c r="D82" s="17">
        <f t="shared" ref="D82:D89" si="1">$C$73*B82+$D$73</f>
        <v>9.1875</v>
      </c>
      <c r="E82" s="17">
        <f t="shared" ref="E82:E89" si="2">D82-C82</f>
        <v>5.3574999999999999</v>
      </c>
      <c r="F82" s="17">
        <f t="shared" ref="F82:F88" si="3">IF(SIGN(E82*E83)=1,0,1)</f>
        <v>0</v>
      </c>
      <c r="G82" s="65"/>
      <c r="H82" s="17">
        <f>INDEX(B81:B89,G81)</f>
        <v>-7</v>
      </c>
      <c r="I82" s="17">
        <f>INDEX(C81:C89,G81)</f>
        <v>4.76</v>
      </c>
      <c r="J82" s="17">
        <f>INDEX(D81:D89,G81)</f>
        <v>7.0875000000000004</v>
      </c>
    </row>
    <row r="83" spans="1:10" s="17" customFormat="1" ht="15" customHeight="1">
      <c r="A83" s="62"/>
      <c r="B83" s="17">
        <f t="shared" si="0"/>
        <v>-7</v>
      </c>
      <c r="C83" s="17">
        <f t="shared" si="0"/>
        <v>4.76</v>
      </c>
      <c r="D83" s="17">
        <f t="shared" si="1"/>
        <v>7.0875000000000004</v>
      </c>
      <c r="E83" s="17">
        <f t="shared" si="2"/>
        <v>2.3275000000000006</v>
      </c>
      <c r="F83" s="17">
        <f t="shared" si="3"/>
        <v>1</v>
      </c>
      <c r="G83" s="65"/>
      <c r="H83" s="17">
        <f>INDEX(B81:B89,G81+1)</f>
        <v>2</v>
      </c>
      <c r="I83" s="17">
        <f>INDEX(C81:C89,G81+1)</f>
        <v>6.63</v>
      </c>
      <c r="J83" s="17">
        <f>INDEX(D81:D89,G81+1)</f>
        <v>4.7249999999999996</v>
      </c>
    </row>
    <row r="84" spans="1:10" s="17" customFormat="1" ht="15" customHeight="1">
      <c r="A84" s="62"/>
      <c r="B84" s="17">
        <f t="shared" si="0"/>
        <v>2</v>
      </c>
      <c r="C84" s="17">
        <f t="shared" si="0"/>
        <v>6.63</v>
      </c>
      <c r="D84" s="17">
        <f t="shared" si="1"/>
        <v>4.7249999999999996</v>
      </c>
      <c r="E84" s="17">
        <f t="shared" si="2"/>
        <v>-1.9050000000000002</v>
      </c>
      <c r="F84" s="17">
        <f t="shared" si="3"/>
        <v>0</v>
      </c>
      <c r="G84" s="65"/>
      <c r="H84" s="66" t="s">
        <v>46</v>
      </c>
      <c r="I84" s="66"/>
      <c r="J84" s="66"/>
    </row>
    <row r="85" spans="1:10" s="17" customFormat="1">
      <c r="A85" s="62"/>
      <c r="B85" s="17">
        <f t="shared" si="0"/>
        <v>7</v>
      </c>
      <c r="C85" s="17">
        <f t="shared" si="0"/>
        <v>7.79</v>
      </c>
      <c r="D85" s="17">
        <f t="shared" si="1"/>
        <v>3.4124999999999996</v>
      </c>
      <c r="E85" s="17">
        <f t="shared" si="2"/>
        <v>-4.3775000000000004</v>
      </c>
      <c r="F85" s="17">
        <f t="shared" si="3"/>
        <v>0</v>
      </c>
      <c r="G85" s="65"/>
      <c r="H85" s="28" t="s">
        <v>47</v>
      </c>
      <c r="I85" s="17">
        <f>SLOPE(I82:I83,H82:H83)</f>
        <v>0.20777777777777776</v>
      </c>
      <c r="J85" s="17">
        <f>SLOPE(J82:J83,H82:H83)</f>
        <v>-0.26250000000000007</v>
      </c>
    </row>
    <row r="86" spans="1:10" s="17" customFormat="1">
      <c r="A86" s="62"/>
      <c r="B86" s="17">
        <f t="shared" si="0"/>
        <v>10</v>
      </c>
      <c r="C86" s="17">
        <f t="shared" si="0"/>
        <v>9.59</v>
      </c>
      <c r="D86" s="17">
        <f t="shared" si="1"/>
        <v>2.6249999999999991</v>
      </c>
      <c r="E86" s="17">
        <f t="shared" si="2"/>
        <v>-6.9650000000000007</v>
      </c>
      <c r="F86" s="17">
        <f t="shared" si="3"/>
        <v>0</v>
      </c>
      <c r="G86" s="65"/>
      <c r="H86" s="28" t="s">
        <v>48</v>
      </c>
      <c r="I86" s="17">
        <f>INTERCEPT(I82:I83,H82:H83)</f>
        <v>6.2144444444444442</v>
      </c>
      <c r="J86" s="17">
        <f>INTERCEPT(J82:J83,H82:H83)</f>
        <v>5.25</v>
      </c>
    </row>
    <row r="87" spans="1:10" s="17" customFormat="1">
      <c r="A87" s="62"/>
      <c r="B87" s="17">
        <f t="shared" si="0"/>
        <v>15</v>
      </c>
      <c r="C87" s="17">
        <f t="shared" si="0"/>
        <v>10.34</v>
      </c>
      <c r="D87" s="17">
        <f t="shared" si="1"/>
        <v>1.3124999999999991</v>
      </c>
      <c r="E87" s="17">
        <f t="shared" si="2"/>
        <v>-9.0274999999999999</v>
      </c>
      <c r="F87" s="17">
        <f t="shared" si="3"/>
        <v>0</v>
      </c>
      <c r="G87" s="65"/>
      <c r="H87" s="66" t="s">
        <v>49</v>
      </c>
      <c r="I87" s="66"/>
      <c r="J87" s="66"/>
    </row>
    <row r="88" spans="1:10" s="17" customFormat="1">
      <c r="A88" s="62"/>
      <c r="B88" s="17">
        <f t="shared" si="0"/>
        <v>25</v>
      </c>
      <c r="C88" s="17">
        <f t="shared" si="0"/>
        <v>12.58</v>
      </c>
      <c r="D88" s="17">
        <f t="shared" si="1"/>
        <v>-1.3125000000000018</v>
      </c>
      <c r="E88" s="17">
        <f t="shared" si="2"/>
        <v>-13.892500000000002</v>
      </c>
      <c r="F88" s="17">
        <f t="shared" si="3"/>
        <v>0</v>
      </c>
      <c r="G88" s="65"/>
      <c r="H88" s="66" t="s">
        <v>50</v>
      </c>
      <c r="I88" s="66"/>
      <c r="J88" s="37">
        <f>(J85*I86-I85*J86)/(J85-I85)</f>
        <v>5.78833431777909</v>
      </c>
    </row>
    <row r="89" spans="1:10" s="17" customFormat="1">
      <c r="A89" s="62"/>
      <c r="B89" s="17">
        <f t="shared" si="0"/>
        <v>35</v>
      </c>
      <c r="C89" s="17">
        <f t="shared" si="0"/>
        <v>13.78</v>
      </c>
      <c r="D89" s="17">
        <f t="shared" si="1"/>
        <v>-3.9375000000000018</v>
      </c>
      <c r="E89" s="17">
        <f t="shared" si="2"/>
        <v>-17.717500000000001</v>
      </c>
      <c r="F89" s="17">
        <f>H67</f>
        <v>0</v>
      </c>
      <c r="G89" s="65"/>
      <c r="H89" s="66" t="s">
        <v>51</v>
      </c>
      <c r="I89" s="66"/>
      <c r="J89" s="37">
        <f>(J88-J86)/J85</f>
        <v>-2.0507974010631997</v>
      </c>
    </row>
    <row r="90" spans="1:10" s="17" customFormat="1">
      <c r="A90" s="62"/>
      <c r="B90" s="66" t="s">
        <v>52</v>
      </c>
      <c r="C90" s="66"/>
      <c r="D90" s="66"/>
      <c r="E90" s="66"/>
      <c r="F90" s="66"/>
      <c r="G90" s="66"/>
      <c r="H90" s="66"/>
      <c r="I90" s="66"/>
      <c r="J90" s="66"/>
    </row>
    <row r="91" spans="1:10" s="17" customFormat="1">
      <c r="A91" s="62"/>
      <c r="B91" s="17" t="s">
        <v>38</v>
      </c>
      <c r="C91" s="17" t="s">
        <v>39</v>
      </c>
      <c r="D91" s="17" t="s">
        <v>26</v>
      </c>
      <c r="E91" s="17" t="s">
        <v>40</v>
      </c>
      <c r="F91" s="17" t="s">
        <v>41</v>
      </c>
      <c r="G91" s="17" t="s">
        <v>42</v>
      </c>
      <c r="H91" s="66" t="s">
        <v>43</v>
      </c>
      <c r="I91" s="66"/>
      <c r="J91" s="66"/>
    </row>
    <row r="92" spans="1:10" s="17" customFormat="1">
      <c r="A92" s="62"/>
      <c r="B92" s="17">
        <f>B53</f>
        <v>-22</v>
      </c>
      <c r="C92" s="17">
        <f>D53</f>
        <v>0</v>
      </c>
      <c r="D92" s="17">
        <f>$C$73*B92+$D$73</f>
        <v>11.025000000000002</v>
      </c>
      <c r="E92" s="17">
        <f>D92-C92</f>
        <v>11.025000000000002</v>
      </c>
      <c r="F92" s="17">
        <f>IF(SIGN(E92*E93)=1,0,1)</f>
        <v>0</v>
      </c>
      <c r="G92" s="65">
        <f>MATCH(1,F92:F100,0)</f>
        <v>3</v>
      </c>
      <c r="H92" s="17" t="s">
        <v>25</v>
      </c>
      <c r="I92" s="17" t="s">
        <v>44</v>
      </c>
      <c r="J92" s="17" t="s">
        <v>45</v>
      </c>
    </row>
    <row r="93" spans="1:10" s="17" customFormat="1">
      <c r="A93" s="62"/>
      <c r="B93" s="17">
        <f t="shared" ref="B93:B100" si="4">B54</f>
        <v>-15</v>
      </c>
      <c r="C93" s="17">
        <f t="shared" ref="C93:C100" si="5">D54</f>
        <v>5.49</v>
      </c>
      <c r="D93" s="17">
        <f t="shared" ref="D93:D100" si="6">$C$73*B93+$D$73</f>
        <v>9.1875</v>
      </c>
      <c r="E93" s="17">
        <f t="shared" ref="E93:E100" si="7">D93-C93</f>
        <v>3.6974999999999998</v>
      </c>
      <c r="F93" s="17">
        <f t="shared" ref="F93:F99" si="8">IF(SIGN(E93*E94)=1,0,1)</f>
        <v>0</v>
      </c>
      <c r="G93" s="65"/>
      <c r="H93" s="17">
        <f>INDEX(B92:B100,G92)</f>
        <v>-7</v>
      </c>
      <c r="I93" s="17">
        <f>INDEX(C92:C100,G92)</f>
        <v>6.21</v>
      </c>
      <c r="J93" s="17">
        <f>INDEX(D92:D100,G92)</f>
        <v>7.0875000000000004</v>
      </c>
    </row>
    <row r="94" spans="1:10" s="17" customFormat="1">
      <c r="A94" s="62"/>
      <c r="B94" s="17">
        <f t="shared" si="4"/>
        <v>-7</v>
      </c>
      <c r="C94" s="17">
        <f t="shared" si="5"/>
        <v>6.21</v>
      </c>
      <c r="D94" s="17">
        <f t="shared" si="6"/>
        <v>7.0875000000000004</v>
      </c>
      <c r="E94" s="17">
        <f t="shared" si="7"/>
        <v>0.87750000000000039</v>
      </c>
      <c r="F94" s="17">
        <f t="shared" si="8"/>
        <v>1</v>
      </c>
      <c r="G94" s="65"/>
      <c r="H94" s="17">
        <f>INDEX(B92:B100,G92+1)</f>
        <v>2</v>
      </c>
      <c r="I94" s="17">
        <f>INDEX(C92:C100,G92+1)</f>
        <v>7.19</v>
      </c>
      <c r="J94" s="17">
        <f>INDEX(D92:D100,G92+1)</f>
        <v>4.7249999999999996</v>
      </c>
    </row>
    <row r="95" spans="1:10" s="17" customFormat="1">
      <c r="A95" s="62"/>
      <c r="B95" s="17">
        <f t="shared" si="4"/>
        <v>2</v>
      </c>
      <c r="C95" s="17">
        <f t="shared" si="5"/>
        <v>7.19</v>
      </c>
      <c r="D95" s="17">
        <f t="shared" si="6"/>
        <v>4.7249999999999996</v>
      </c>
      <c r="E95" s="17">
        <f t="shared" si="7"/>
        <v>-2.4650000000000007</v>
      </c>
      <c r="F95" s="17">
        <f t="shared" si="8"/>
        <v>0</v>
      </c>
      <c r="G95" s="65"/>
      <c r="H95" s="66" t="s">
        <v>46</v>
      </c>
      <c r="I95" s="66"/>
      <c r="J95" s="66"/>
    </row>
    <row r="96" spans="1:10" s="17" customFormat="1">
      <c r="A96" s="62"/>
      <c r="B96" s="17">
        <f t="shared" si="4"/>
        <v>7</v>
      </c>
      <c r="C96" s="17">
        <f t="shared" si="5"/>
        <v>8.36</v>
      </c>
      <c r="D96" s="17">
        <f t="shared" si="6"/>
        <v>3.4124999999999996</v>
      </c>
      <c r="E96" s="17">
        <f t="shared" si="7"/>
        <v>-4.9474999999999998</v>
      </c>
      <c r="F96" s="17">
        <f t="shared" si="8"/>
        <v>0</v>
      </c>
      <c r="G96" s="65"/>
      <c r="H96" s="28" t="s">
        <v>47</v>
      </c>
      <c r="I96" s="17">
        <f>SLOPE(I93:I94,H93:H94)</f>
        <v>0.10888888888888894</v>
      </c>
      <c r="J96" s="17">
        <f>SLOPE(J93:J94,H93:H94)</f>
        <v>-0.26250000000000007</v>
      </c>
    </row>
    <row r="97" spans="1:10" s="17" customFormat="1">
      <c r="A97" s="62"/>
      <c r="B97" s="17">
        <f t="shared" si="4"/>
        <v>10</v>
      </c>
      <c r="C97" s="17">
        <f t="shared" si="5"/>
        <v>11.08</v>
      </c>
      <c r="D97" s="17">
        <f t="shared" si="6"/>
        <v>2.6249999999999991</v>
      </c>
      <c r="E97" s="17">
        <f t="shared" si="7"/>
        <v>-8.4550000000000018</v>
      </c>
      <c r="F97" s="17">
        <f t="shared" si="8"/>
        <v>0</v>
      </c>
      <c r="G97" s="65"/>
      <c r="H97" s="28" t="s">
        <v>48</v>
      </c>
      <c r="I97" s="17">
        <f>INTERCEPT(I93:I94,H93:H94)</f>
        <v>6.9722222222222223</v>
      </c>
      <c r="J97" s="17">
        <f>INTERCEPT(J93:J94,H93:H94)</f>
        <v>5.25</v>
      </c>
    </row>
    <row r="98" spans="1:10" s="17" customFormat="1">
      <c r="A98" s="62"/>
      <c r="B98" s="17">
        <f t="shared" si="4"/>
        <v>15</v>
      </c>
      <c r="C98" s="17">
        <f t="shared" si="5"/>
        <v>11.63</v>
      </c>
      <c r="D98" s="17">
        <f t="shared" si="6"/>
        <v>1.3124999999999991</v>
      </c>
      <c r="E98" s="17">
        <f t="shared" si="7"/>
        <v>-10.317500000000003</v>
      </c>
      <c r="F98" s="17">
        <f t="shared" si="8"/>
        <v>0</v>
      </c>
      <c r="G98" s="65"/>
      <c r="H98" s="66" t="s">
        <v>49</v>
      </c>
      <c r="I98" s="66"/>
      <c r="J98" s="66"/>
    </row>
    <row r="99" spans="1:10" s="17" customFormat="1">
      <c r="A99" s="62"/>
      <c r="B99" s="17">
        <f t="shared" si="4"/>
        <v>25</v>
      </c>
      <c r="C99" s="17">
        <f t="shared" si="5"/>
        <v>13.63</v>
      </c>
      <c r="D99" s="17">
        <f t="shared" si="6"/>
        <v>-1.3125000000000018</v>
      </c>
      <c r="E99" s="17">
        <f t="shared" si="7"/>
        <v>-14.942500000000003</v>
      </c>
      <c r="F99" s="17">
        <f t="shared" si="8"/>
        <v>0</v>
      </c>
      <c r="G99" s="65"/>
      <c r="H99" s="66" t="s">
        <v>50</v>
      </c>
      <c r="I99" s="66"/>
      <c r="J99" s="37">
        <f>(J96*I97-I96*J97)/(J96-I96)</f>
        <v>6.4672774869109952</v>
      </c>
    </row>
    <row r="100" spans="1:10" s="17" customFormat="1">
      <c r="A100" s="62"/>
      <c r="B100" s="17">
        <f t="shared" si="4"/>
        <v>35</v>
      </c>
      <c r="C100" s="17">
        <f t="shared" si="5"/>
        <v>14.67</v>
      </c>
      <c r="D100" s="17">
        <f t="shared" si="6"/>
        <v>-3.9375000000000018</v>
      </c>
      <c r="E100" s="17">
        <f t="shared" si="7"/>
        <v>-18.607500000000002</v>
      </c>
      <c r="F100" s="17">
        <f>F89</f>
        <v>0</v>
      </c>
      <c r="G100" s="65"/>
      <c r="H100" s="66" t="s">
        <v>51</v>
      </c>
      <c r="I100" s="66"/>
      <c r="J100" s="37">
        <f>(J99-J97)/J96</f>
        <v>-4.6372475691847423</v>
      </c>
    </row>
    <row r="101" spans="1:10" s="17" customFormat="1" ht="15" customHeight="1">
      <c r="A101" s="62" t="s">
        <v>53</v>
      </c>
      <c r="B101" s="63" t="s">
        <v>54</v>
      </c>
      <c r="C101" s="63"/>
      <c r="D101" s="63"/>
      <c r="E101" s="63"/>
      <c r="F101" s="63"/>
      <c r="G101" s="63"/>
      <c r="H101" s="63"/>
      <c r="I101" s="63"/>
      <c r="J101" s="63"/>
    </row>
    <row r="102" spans="1:10" s="17" customFormat="1" ht="15" customHeight="1">
      <c r="A102" s="62"/>
      <c r="B102" s="16" t="s">
        <v>32</v>
      </c>
      <c r="C102" s="28" t="s">
        <v>25</v>
      </c>
      <c r="D102" s="29" t="s">
        <v>26</v>
      </c>
      <c r="E102" s="66"/>
      <c r="F102" s="66"/>
      <c r="G102" s="66"/>
      <c r="H102" s="66"/>
      <c r="I102" s="66"/>
      <c r="J102" s="66"/>
    </row>
    <row r="103" spans="1:10" s="17" customFormat="1" ht="15" customHeight="1">
      <c r="A103" s="62"/>
      <c r="B103" s="28">
        <v>1</v>
      </c>
      <c r="C103" s="28">
        <f>G66-0.01</f>
        <v>-12.01</v>
      </c>
      <c r="D103" s="29">
        <f>H66</f>
        <v>8.4</v>
      </c>
      <c r="E103" s="66"/>
      <c r="F103" s="66"/>
      <c r="G103" s="66"/>
      <c r="H103" s="66"/>
      <c r="I103" s="66"/>
      <c r="J103" s="66"/>
    </row>
    <row r="104" spans="1:10" s="17" customFormat="1" ht="15" customHeight="1">
      <c r="A104" s="62"/>
      <c r="B104" s="28">
        <v>2</v>
      </c>
      <c r="C104" s="28">
        <f>G67</f>
        <v>-12</v>
      </c>
      <c r="D104" s="28">
        <f>H67</f>
        <v>0</v>
      </c>
      <c r="E104" s="66"/>
      <c r="F104" s="66"/>
      <c r="G104" s="66"/>
      <c r="H104" s="66"/>
      <c r="I104" s="66"/>
      <c r="J104" s="66"/>
    </row>
    <row r="105" spans="1:10" s="17" customFormat="1" ht="15.75" customHeight="1">
      <c r="A105" s="62"/>
      <c r="B105" s="30"/>
      <c r="C105" s="30" t="s">
        <v>33</v>
      </c>
      <c r="D105" s="30" t="s">
        <v>34</v>
      </c>
      <c r="E105" s="66"/>
      <c r="F105" s="66"/>
      <c r="G105" s="66"/>
      <c r="H105" s="66"/>
      <c r="I105" s="66"/>
      <c r="J105" s="66"/>
    </row>
    <row r="106" spans="1:10" s="17" customFormat="1" ht="15.75" customHeight="1">
      <c r="A106" s="62"/>
      <c r="B106" s="16" t="s">
        <v>35</v>
      </c>
      <c r="C106" s="38" cm="1">
        <f t="array" ref="C106:D106">LINEST(D103:D104,C103:C104,1)</f>
        <v>-840.00000000001796</v>
      </c>
      <c r="D106" s="32">
        <v>-10080.000000000215</v>
      </c>
      <c r="E106" s="66"/>
      <c r="F106" s="66"/>
      <c r="G106" s="66"/>
      <c r="H106" s="66"/>
      <c r="I106" s="66"/>
      <c r="J106" s="66"/>
    </row>
    <row r="107" spans="1:10" s="17" customFormat="1" ht="15" customHeight="1">
      <c r="A107" s="62"/>
      <c r="B107" s="66" t="s">
        <v>37</v>
      </c>
      <c r="C107" s="66"/>
      <c r="D107" s="66"/>
      <c r="E107" s="66"/>
      <c r="F107" s="66"/>
      <c r="G107" s="66"/>
      <c r="H107" s="66"/>
      <c r="I107" s="66"/>
      <c r="J107" s="66"/>
    </row>
    <row r="108" spans="1:10" s="17" customFormat="1" ht="15" customHeight="1">
      <c r="A108" s="62"/>
      <c r="B108" s="17" t="s">
        <v>38</v>
      </c>
      <c r="C108" s="17" t="s">
        <v>39</v>
      </c>
      <c r="D108" s="17" t="s">
        <v>26</v>
      </c>
      <c r="E108" s="17" t="s">
        <v>40</v>
      </c>
      <c r="F108" s="17" t="s">
        <v>41</v>
      </c>
      <c r="G108" s="17" t="s">
        <v>42</v>
      </c>
      <c r="H108" s="66" t="s">
        <v>43</v>
      </c>
      <c r="I108" s="66"/>
      <c r="J108" s="66"/>
    </row>
    <row r="109" spans="1:10" s="17" customFormat="1" ht="15" customHeight="1">
      <c r="A109" s="62"/>
      <c r="B109" s="17">
        <f>B53</f>
        <v>-22</v>
      </c>
      <c r="C109" s="17">
        <f>C53</f>
        <v>0</v>
      </c>
      <c r="D109" s="17">
        <f>$C$106*B109+$D$106</f>
        <v>8400.0000000001819</v>
      </c>
      <c r="E109" s="17">
        <f t="shared" ref="E109:E117" si="9">D109-C109</f>
        <v>8400.0000000001819</v>
      </c>
      <c r="F109" s="17">
        <f>IF(SIGN(E109*E110)=1,0,1)</f>
        <v>0</v>
      </c>
      <c r="G109" s="65">
        <f>MATCH(1,F109:F117,0)</f>
        <v>2</v>
      </c>
      <c r="H109" s="17" t="s">
        <v>25</v>
      </c>
      <c r="I109" s="17" t="s">
        <v>44</v>
      </c>
      <c r="J109" s="17" t="s">
        <v>45</v>
      </c>
    </row>
    <row r="110" spans="1:10" s="17" customFormat="1" ht="15" customHeight="1">
      <c r="A110" s="62"/>
      <c r="B110" s="17">
        <f t="shared" ref="B110:C117" si="10">B54</f>
        <v>-15</v>
      </c>
      <c r="C110" s="17">
        <f t="shared" si="10"/>
        <v>3.83</v>
      </c>
      <c r="D110" s="17">
        <f>$C$106*B110+$D$106</f>
        <v>2520.0000000000546</v>
      </c>
      <c r="E110" s="17">
        <f t="shared" si="9"/>
        <v>2516.1700000000546</v>
      </c>
      <c r="F110" s="17">
        <f t="shared" ref="F110:F116" si="11">IF(SIGN(E110*E111)=1,0,1)</f>
        <v>1</v>
      </c>
      <c r="G110" s="65"/>
      <c r="H110" s="17">
        <f>INDEX(B109:B117,G109)</f>
        <v>-15</v>
      </c>
      <c r="I110" s="17">
        <f>INDEX(C109:C117,G109)</f>
        <v>3.83</v>
      </c>
      <c r="J110" s="17">
        <f>INDEX(D109:D117,G109)</f>
        <v>2520.0000000000546</v>
      </c>
    </row>
    <row r="111" spans="1:10" s="17" customFormat="1" ht="15" customHeight="1">
      <c r="A111" s="62"/>
      <c r="B111" s="17">
        <f t="shared" si="10"/>
        <v>-7</v>
      </c>
      <c r="C111" s="17">
        <f t="shared" si="10"/>
        <v>4.76</v>
      </c>
      <c r="D111" s="17">
        <f t="shared" ref="D111:D117" si="12">$C$106*B111+$D$106</f>
        <v>-4200.0000000000891</v>
      </c>
      <c r="E111" s="17">
        <f t="shared" si="9"/>
        <v>-4204.7600000000893</v>
      </c>
      <c r="F111" s="17">
        <f t="shared" si="11"/>
        <v>0</v>
      </c>
      <c r="G111" s="65"/>
      <c r="H111" s="17">
        <f>INDEX(B109:B117,G109+1)</f>
        <v>-7</v>
      </c>
      <c r="I111" s="17">
        <f>INDEX(C109:C117,G109+1)</f>
        <v>4.76</v>
      </c>
      <c r="J111" s="17">
        <f>INDEX(D109:D117,G109+1)</f>
        <v>-4200.0000000000891</v>
      </c>
    </row>
    <row r="112" spans="1:10" s="17" customFormat="1" ht="15" customHeight="1">
      <c r="A112" s="62"/>
      <c r="B112" s="17">
        <f t="shared" si="10"/>
        <v>2</v>
      </c>
      <c r="C112" s="17">
        <f t="shared" si="10"/>
        <v>6.63</v>
      </c>
      <c r="D112" s="17">
        <f t="shared" si="12"/>
        <v>-11760.000000000251</v>
      </c>
      <c r="E112" s="17">
        <f t="shared" si="9"/>
        <v>-11766.63000000025</v>
      </c>
      <c r="F112" s="17">
        <f t="shared" si="11"/>
        <v>0</v>
      </c>
      <c r="G112" s="65"/>
      <c r="H112" s="66" t="s">
        <v>46</v>
      </c>
      <c r="I112" s="66"/>
      <c r="J112" s="66"/>
    </row>
    <row r="113" spans="1:11" s="17" customFormat="1" ht="15" customHeight="1">
      <c r="A113" s="62"/>
      <c r="B113" s="17">
        <f t="shared" si="10"/>
        <v>7</v>
      </c>
      <c r="C113" s="17">
        <f t="shared" si="10"/>
        <v>7.79</v>
      </c>
      <c r="D113" s="17">
        <f>$C$106*B113+$D$106</f>
        <v>-15960.00000000034</v>
      </c>
      <c r="E113" s="17">
        <f t="shared" si="9"/>
        <v>-15967.790000000341</v>
      </c>
      <c r="F113" s="17">
        <f t="shared" si="11"/>
        <v>0</v>
      </c>
      <c r="G113" s="65"/>
      <c r="H113" s="28" t="s">
        <v>47</v>
      </c>
      <c r="I113" s="17">
        <f>SLOPE(I110:I111,H110:H111)</f>
        <v>0.11624999999999996</v>
      </c>
      <c r="J113" s="17">
        <f>SLOPE(J110:J111,H110:H111)</f>
        <v>-840.00000000001796</v>
      </c>
    </row>
    <row r="114" spans="1:11" s="17" customFormat="1" ht="15" customHeight="1">
      <c r="A114" s="62"/>
      <c r="B114" s="17">
        <f t="shared" si="10"/>
        <v>10</v>
      </c>
      <c r="C114" s="17">
        <f t="shared" si="10"/>
        <v>9.59</v>
      </c>
      <c r="D114" s="17">
        <f t="shared" si="12"/>
        <v>-18480.000000000393</v>
      </c>
      <c r="E114" s="17">
        <f t="shared" si="9"/>
        <v>-18489.590000000393</v>
      </c>
      <c r="F114" s="17">
        <f t="shared" si="11"/>
        <v>0</v>
      </c>
      <c r="G114" s="65"/>
      <c r="H114" s="28" t="s">
        <v>48</v>
      </c>
      <c r="I114" s="17">
        <f>INTERCEPT(I110:I111,H110:H111)</f>
        <v>5.5737499999999995</v>
      </c>
      <c r="J114" s="17">
        <f>INTERCEPT(J110:J111,H110:H111)</f>
        <v>-10080.000000000215</v>
      </c>
    </row>
    <row r="115" spans="1:11" s="17" customFormat="1" ht="15.75" customHeight="1">
      <c r="A115" s="62"/>
      <c r="B115" s="17">
        <f t="shared" si="10"/>
        <v>15</v>
      </c>
      <c r="C115" s="17">
        <f t="shared" si="10"/>
        <v>10.34</v>
      </c>
      <c r="D115" s="17">
        <f t="shared" si="12"/>
        <v>-22680.000000000484</v>
      </c>
      <c r="E115" s="17">
        <f t="shared" si="9"/>
        <v>-22690.340000000484</v>
      </c>
      <c r="F115" s="17">
        <f t="shared" si="11"/>
        <v>0</v>
      </c>
      <c r="G115" s="65"/>
      <c r="H115" s="66" t="s">
        <v>49</v>
      </c>
      <c r="I115" s="66"/>
      <c r="J115" s="66"/>
      <c r="K115" s="39" t="s">
        <v>55</v>
      </c>
    </row>
    <row r="116" spans="1:11" s="17" customFormat="1" ht="15" customHeight="1">
      <c r="A116" s="62"/>
      <c r="B116" s="17">
        <f t="shared" si="10"/>
        <v>25</v>
      </c>
      <c r="C116" s="17">
        <f t="shared" si="10"/>
        <v>12.58</v>
      </c>
      <c r="D116" s="17">
        <f t="shared" si="12"/>
        <v>-31080.000000000662</v>
      </c>
      <c r="E116" s="17">
        <f t="shared" si="9"/>
        <v>-31092.580000000664</v>
      </c>
      <c r="F116" s="17">
        <f t="shared" si="11"/>
        <v>0</v>
      </c>
      <c r="G116" s="65"/>
      <c r="H116" s="66" t="s">
        <v>51</v>
      </c>
      <c r="I116" s="66"/>
      <c r="J116" s="37">
        <f>(J113*I114-I113*J114)/(J113-I113)</f>
        <v>4.1781717708709953</v>
      </c>
      <c r="K116" s="17">
        <f>J116</f>
        <v>4.1781717708709953</v>
      </c>
    </row>
    <row r="117" spans="1:11" s="17" customFormat="1" ht="15.75" customHeight="1">
      <c r="A117" s="62"/>
      <c r="B117" s="17">
        <f t="shared" si="10"/>
        <v>35</v>
      </c>
      <c r="C117" s="17">
        <f t="shared" si="10"/>
        <v>13.78</v>
      </c>
      <c r="D117" s="17">
        <f t="shared" si="12"/>
        <v>-39480.000000000844</v>
      </c>
      <c r="E117" s="17">
        <f t="shared" si="9"/>
        <v>-39493.780000000843</v>
      </c>
      <c r="F117" s="17">
        <f>F89</f>
        <v>0</v>
      </c>
      <c r="G117" s="65"/>
      <c r="H117" s="66" t="s">
        <v>50</v>
      </c>
      <c r="I117" s="66"/>
      <c r="J117" s="37">
        <f>ROUND((J116-J114)/J113,1)</f>
        <v>-12</v>
      </c>
      <c r="K117" s="20">
        <f>G63</f>
        <v>-15</v>
      </c>
    </row>
    <row r="118" spans="1:11" s="17" customFormat="1" ht="15" customHeight="1">
      <c r="A118" s="62"/>
      <c r="B118" s="66" t="s">
        <v>52</v>
      </c>
      <c r="C118" s="66"/>
      <c r="D118" s="66"/>
      <c r="E118" s="66"/>
      <c r="F118" s="66"/>
      <c r="G118" s="66"/>
      <c r="H118" s="66"/>
      <c r="I118" s="66"/>
      <c r="J118" s="66"/>
    </row>
    <row r="119" spans="1:11" s="17" customFormat="1" ht="15" customHeight="1">
      <c r="A119" s="62"/>
      <c r="B119" s="17" t="s">
        <v>38</v>
      </c>
      <c r="C119" s="17" t="s">
        <v>39</v>
      </c>
      <c r="D119" s="17" t="s">
        <v>26</v>
      </c>
      <c r="E119" s="17" t="s">
        <v>40</v>
      </c>
      <c r="F119" s="17" t="s">
        <v>41</v>
      </c>
      <c r="G119" s="17" t="s">
        <v>42</v>
      </c>
      <c r="H119" s="66" t="s">
        <v>43</v>
      </c>
      <c r="I119" s="66"/>
      <c r="J119" s="66"/>
    </row>
    <row r="120" spans="1:11" s="17" customFormat="1" ht="15" customHeight="1">
      <c r="A120" s="62"/>
      <c r="B120" s="17">
        <f>B109</f>
        <v>-22</v>
      </c>
      <c r="C120" s="17">
        <f>D53</f>
        <v>0</v>
      </c>
      <c r="D120" s="17">
        <f>$C$106*B120+$D$106</f>
        <v>8400.0000000001819</v>
      </c>
      <c r="E120" s="17">
        <f>D120-C120</f>
        <v>8400.0000000001819</v>
      </c>
      <c r="F120" s="17">
        <f>IF(SIGN(E120*E121)=1,0,1)</f>
        <v>0</v>
      </c>
      <c r="G120" s="65">
        <f>MATCH(1,F120:F128,0)</f>
        <v>2</v>
      </c>
      <c r="H120" s="17" t="s">
        <v>25</v>
      </c>
      <c r="I120" s="17" t="s">
        <v>44</v>
      </c>
      <c r="J120" s="17" t="s">
        <v>45</v>
      </c>
    </row>
    <row r="121" spans="1:11" s="17" customFormat="1" ht="15" customHeight="1">
      <c r="A121" s="62"/>
      <c r="B121" s="17">
        <f t="shared" ref="B121:B128" si="13">B110</f>
        <v>-15</v>
      </c>
      <c r="C121" s="17">
        <f t="shared" ref="C121:C128" si="14">D54</f>
        <v>5.49</v>
      </c>
      <c r="D121" s="17">
        <f t="shared" ref="D121:D128" si="15">$C$106*B121+$D$106</f>
        <v>2520.0000000000546</v>
      </c>
      <c r="E121" s="17">
        <f t="shared" ref="E121:E128" si="16">D121-C121</f>
        <v>2514.5100000000548</v>
      </c>
      <c r="F121" s="17">
        <f t="shared" ref="F121:F127" si="17">IF(SIGN(E121*E122)=1,0,1)</f>
        <v>1</v>
      </c>
      <c r="G121" s="65"/>
      <c r="H121" s="17">
        <f>INDEX(B120:B128,G120)</f>
        <v>-15</v>
      </c>
      <c r="I121" s="17">
        <f>INDEX(C120:C128,G120)</f>
        <v>5.49</v>
      </c>
      <c r="J121" s="17">
        <f>INDEX(D120:D128,G120)</f>
        <v>2520.0000000000546</v>
      </c>
    </row>
    <row r="122" spans="1:11" s="17" customFormat="1" ht="15" customHeight="1">
      <c r="A122" s="62"/>
      <c r="B122" s="17">
        <f t="shared" si="13"/>
        <v>-7</v>
      </c>
      <c r="C122" s="17">
        <f t="shared" si="14"/>
        <v>6.21</v>
      </c>
      <c r="D122" s="17">
        <f t="shared" si="15"/>
        <v>-4200.0000000000891</v>
      </c>
      <c r="E122" s="17">
        <f t="shared" si="16"/>
        <v>-4206.2100000000892</v>
      </c>
      <c r="F122" s="17">
        <f t="shared" si="17"/>
        <v>0</v>
      </c>
      <c r="G122" s="65"/>
      <c r="H122" s="17">
        <f>INDEX(B120:B128,G120+1)</f>
        <v>-7</v>
      </c>
      <c r="I122" s="17">
        <f>INDEX(C120:C128,G120+1)</f>
        <v>6.21</v>
      </c>
      <c r="J122" s="17">
        <f>INDEX(D120:D128,G120+1)</f>
        <v>-4200.0000000000891</v>
      </c>
    </row>
    <row r="123" spans="1:11" s="17" customFormat="1" ht="15" customHeight="1">
      <c r="A123" s="62"/>
      <c r="B123" s="17">
        <f t="shared" si="13"/>
        <v>2</v>
      </c>
      <c r="C123" s="17">
        <f t="shared" si="14"/>
        <v>7.19</v>
      </c>
      <c r="D123" s="17">
        <f t="shared" si="15"/>
        <v>-11760.000000000251</v>
      </c>
      <c r="E123" s="17">
        <f t="shared" si="16"/>
        <v>-11767.190000000252</v>
      </c>
      <c r="F123" s="17">
        <f t="shared" si="17"/>
        <v>0</v>
      </c>
      <c r="G123" s="65"/>
      <c r="H123" s="66" t="s">
        <v>46</v>
      </c>
      <c r="I123" s="66"/>
      <c r="J123" s="66"/>
    </row>
    <row r="124" spans="1:11" s="17" customFormat="1" ht="15" customHeight="1">
      <c r="A124" s="62"/>
      <c r="B124" s="17">
        <f t="shared" si="13"/>
        <v>7</v>
      </c>
      <c r="C124" s="17">
        <f t="shared" si="14"/>
        <v>8.36</v>
      </c>
      <c r="D124" s="17">
        <f t="shared" si="15"/>
        <v>-15960.00000000034</v>
      </c>
      <c r="E124" s="17">
        <f t="shared" si="16"/>
        <v>-15968.360000000341</v>
      </c>
      <c r="F124" s="17">
        <f t="shared" si="17"/>
        <v>0</v>
      </c>
      <c r="G124" s="65"/>
      <c r="H124" s="28" t="s">
        <v>47</v>
      </c>
      <c r="I124" s="17">
        <f>SLOPE(I121:I122,H121:H122)</f>
        <v>8.9999999999999969E-2</v>
      </c>
      <c r="J124" s="17">
        <f>SLOPE(J121:J122,H121:H122)</f>
        <v>-840.00000000001796</v>
      </c>
    </row>
    <row r="125" spans="1:11" s="17" customFormat="1" ht="15" customHeight="1">
      <c r="A125" s="62"/>
      <c r="B125" s="17">
        <f t="shared" si="13"/>
        <v>10</v>
      </c>
      <c r="C125" s="17">
        <f t="shared" si="14"/>
        <v>11.08</v>
      </c>
      <c r="D125" s="17">
        <f t="shared" si="15"/>
        <v>-18480.000000000393</v>
      </c>
      <c r="E125" s="17">
        <f>D125-C125</f>
        <v>-18491.080000000395</v>
      </c>
      <c r="F125" s="17">
        <f>IF(SIGN(E125*E126)=1,0,1)</f>
        <v>0</v>
      </c>
      <c r="G125" s="65"/>
      <c r="H125" s="28" t="s">
        <v>48</v>
      </c>
      <c r="I125" s="17">
        <f>INTERCEPT(I121:I122,H121:H122)</f>
        <v>6.839999999999999</v>
      </c>
      <c r="J125" s="17">
        <f>INTERCEPT(J121:J122,H121:H122)</f>
        <v>-10080.000000000215</v>
      </c>
    </row>
    <row r="126" spans="1:11" s="17" customFormat="1" ht="15.75" customHeight="1">
      <c r="A126" s="62"/>
      <c r="B126" s="17">
        <f t="shared" si="13"/>
        <v>15</v>
      </c>
      <c r="C126" s="17">
        <f t="shared" si="14"/>
        <v>11.63</v>
      </c>
      <c r="D126" s="17">
        <f t="shared" si="15"/>
        <v>-22680.000000000484</v>
      </c>
      <c r="E126" s="17">
        <f t="shared" si="16"/>
        <v>-22691.630000000485</v>
      </c>
      <c r="F126" s="17">
        <f t="shared" si="17"/>
        <v>0</v>
      </c>
      <c r="G126" s="65"/>
      <c r="H126" s="66" t="s">
        <v>49</v>
      </c>
      <c r="I126" s="66"/>
      <c r="J126" s="66"/>
      <c r="K126" s="39" t="s">
        <v>55</v>
      </c>
    </row>
    <row r="127" spans="1:11" s="17" customFormat="1">
      <c r="A127" s="62"/>
      <c r="B127" s="17">
        <f t="shared" si="13"/>
        <v>25</v>
      </c>
      <c r="C127" s="17">
        <f t="shared" si="14"/>
        <v>13.63</v>
      </c>
      <c r="D127" s="17">
        <f t="shared" si="15"/>
        <v>-31080.000000000662</v>
      </c>
      <c r="E127" s="17">
        <f t="shared" si="16"/>
        <v>-31093.630000000663</v>
      </c>
      <c r="F127" s="17">
        <f t="shared" si="17"/>
        <v>0</v>
      </c>
      <c r="G127" s="65"/>
      <c r="H127" s="66" t="s">
        <v>51</v>
      </c>
      <c r="I127" s="66"/>
      <c r="J127" s="37">
        <f>(J124*I125-I124*J125)/(J124-I124)</f>
        <v>5.7593829232582223</v>
      </c>
      <c r="K127" s="17">
        <f>J127</f>
        <v>5.7593829232582223</v>
      </c>
    </row>
    <row r="128" spans="1:11" s="17" customFormat="1">
      <c r="A128" s="62"/>
      <c r="B128" s="17">
        <f t="shared" si="13"/>
        <v>35</v>
      </c>
      <c r="C128" s="17">
        <f t="shared" si="14"/>
        <v>14.67</v>
      </c>
      <c r="D128" s="17">
        <f t="shared" si="15"/>
        <v>-39480.000000000844</v>
      </c>
      <c r="E128" s="17">
        <f t="shared" si="16"/>
        <v>-39494.670000000842</v>
      </c>
      <c r="F128" s="17">
        <f>F89</f>
        <v>0</v>
      </c>
      <c r="G128" s="65"/>
      <c r="H128" s="66" t="s">
        <v>50</v>
      </c>
      <c r="I128" s="66"/>
      <c r="J128" s="37">
        <f>ROUND((J127-J125)/J124,1)</f>
        <v>-12</v>
      </c>
      <c r="K128" s="20">
        <f>G63</f>
        <v>-15</v>
      </c>
    </row>
    <row r="129" s="17" customFormat="1"/>
    <row r="130" s="17" customFormat="1"/>
    <row r="131" s="17" customFormat="1"/>
    <row r="132" s="17" customFormat="1"/>
    <row r="133" s="17" customFormat="1"/>
    <row r="134" s="17" customFormat="1"/>
    <row r="135" s="17" customFormat="1"/>
    <row r="136" s="17" customFormat="1"/>
    <row r="137" s="17" customFormat="1"/>
    <row r="138" s="17" customFormat="1"/>
    <row r="139" s="17" customFormat="1"/>
    <row r="140" s="17" customFormat="1"/>
    <row r="141" s="17" customFormat="1"/>
    <row r="142" s="17" customFormat="1"/>
    <row r="143" s="17" customFormat="1"/>
    <row r="144" s="17" customFormat="1"/>
    <row r="145" s="17" customFormat="1"/>
    <row r="146" s="17" customFormat="1"/>
    <row r="147" s="17" customFormat="1"/>
    <row r="148" s="17" customFormat="1"/>
    <row r="149" s="17" customFormat="1"/>
    <row r="150" s="17" customFormat="1"/>
    <row r="151" s="17" customFormat="1"/>
    <row r="152" s="17" customFormat="1"/>
    <row r="153" s="17" customFormat="1"/>
    <row r="154" s="17" customFormat="1"/>
    <row r="155" s="17" customFormat="1"/>
    <row r="156" s="17" customFormat="1"/>
    <row r="157" s="17" customFormat="1"/>
    <row r="158" s="17" customFormat="1"/>
    <row r="159" s="17" customFormat="1"/>
    <row r="160" s="17" customFormat="1"/>
    <row r="161" s="17" customFormat="1"/>
    <row r="162" s="17" customFormat="1"/>
    <row r="163" s="17" customFormat="1"/>
    <row r="164" s="17" customFormat="1"/>
    <row r="165" s="17" customFormat="1"/>
    <row r="166" s="17" customFormat="1"/>
    <row r="167" s="17" customFormat="1"/>
    <row r="168" s="17" customFormat="1"/>
    <row r="169" s="17" customFormat="1"/>
    <row r="170" s="17" customFormat="1"/>
    <row r="171" s="17" customFormat="1"/>
    <row r="172" s="17" customFormat="1"/>
    <row r="173" s="17" customFormat="1"/>
    <row r="174" s="17" customFormat="1"/>
    <row r="175" s="17" customFormat="1"/>
    <row r="176" s="17" customFormat="1"/>
    <row r="177" s="17" customFormat="1"/>
    <row r="178" s="17" customFormat="1"/>
    <row r="179" s="17" customFormat="1"/>
    <row r="180" s="17" customFormat="1"/>
    <row r="181" s="17" customFormat="1"/>
    <row r="182" s="17" customFormat="1"/>
    <row r="183" s="17" customFormat="1"/>
    <row r="184" s="17" customFormat="1"/>
    <row r="185" s="17" customFormat="1"/>
    <row r="186" s="17" customFormat="1"/>
    <row r="187" s="17" customFormat="1"/>
    <row r="188" s="17" customFormat="1"/>
    <row r="189" s="17" customFormat="1"/>
    <row r="190" s="17" customFormat="1"/>
    <row r="191" s="17" customFormat="1"/>
    <row r="192" s="17" customFormat="1"/>
    <row r="193" s="17" customFormat="1"/>
    <row r="194" s="17" customFormat="1"/>
    <row r="195" s="17" customFormat="1"/>
    <row r="196" s="17" customFormat="1"/>
    <row r="197" s="17" customFormat="1"/>
    <row r="198" s="17" customFormat="1"/>
    <row r="199" s="17" customFormat="1"/>
    <row r="200" s="17" customFormat="1"/>
    <row r="201" s="17" customFormat="1"/>
    <row r="202" s="17" customFormat="1"/>
    <row r="203" s="17" customFormat="1"/>
    <row r="204" s="17" customFormat="1"/>
    <row r="205" s="17" customFormat="1"/>
    <row r="206" s="17" customFormat="1"/>
    <row r="207" s="17" customFormat="1"/>
    <row r="208" s="17" customFormat="1"/>
    <row r="209" s="17" customFormat="1"/>
    <row r="210" s="17" customFormat="1"/>
    <row r="211" s="17" customFormat="1"/>
    <row r="212" s="17" customFormat="1"/>
    <row r="213" s="17" customFormat="1"/>
    <row r="214" s="17" customFormat="1"/>
    <row r="215" s="17" customFormat="1"/>
    <row r="216" s="17" customFormat="1"/>
    <row r="217" s="17" customFormat="1"/>
    <row r="218" s="17" customFormat="1"/>
    <row r="219" s="17" customFormat="1"/>
    <row r="220" s="17" customFormat="1"/>
    <row r="221" s="17" customFormat="1"/>
    <row r="222" s="17" customFormat="1"/>
    <row r="223" s="17" customFormat="1"/>
    <row r="224" s="17" customFormat="1"/>
    <row r="225" s="17" customFormat="1"/>
    <row r="226" s="17" customFormat="1"/>
    <row r="227" s="17" customFormat="1"/>
    <row r="228" s="17" customFormat="1"/>
    <row r="229" s="17" customFormat="1"/>
    <row r="230" s="17" customFormat="1"/>
    <row r="231" s="17" customFormat="1"/>
    <row r="232" s="17" customFormat="1"/>
    <row r="233" s="17" customFormat="1"/>
    <row r="234" s="17" customFormat="1"/>
    <row r="235" s="17" customFormat="1"/>
    <row r="236" s="17" customFormat="1"/>
    <row r="237" s="17" customFormat="1"/>
    <row r="238" s="17" customFormat="1"/>
    <row r="239" s="17" customFormat="1"/>
    <row r="240" s="17" customFormat="1"/>
    <row r="241" s="17" customFormat="1"/>
    <row r="242" s="17" customFormat="1"/>
    <row r="243" s="17" customFormat="1"/>
    <row r="244" s="17" customFormat="1"/>
    <row r="245" s="17" customFormat="1"/>
    <row r="246" s="17" customFormat="1"/>
    <row r="247" s="17" customFormat="1"/>
    <row r="248" s="17" customFormat="1"/>
    <row r="249" s="17" customFormat="1"/>
    <row r="250" s="17" customFormat="1"/>
    <row r="251" s="17" customFormat="1"/>
    <row r="252" s="17" customFormat="1"/>
    <row r="253" s="17" customFormat="1"/>
    <row r="254" s="17" customFormat="1"/>
    <row r="255" s="17" customFormat="1"/>
    <row r="256" s="17" customFormat="1"/>
    <row r="257" s="17" customFormat="1"/>
    <row r="258" s="17" customFormat="1"/>
    <row r="259" s="17" customFormat="1"/>
    <row r="260" s="17" customFormat="1"/>
    <row r="261" s="17" customFormat="1"/>
    <row r="262" s="17" customFormat="1"/>
    <row r="263" s="17" customFormat="1"/>
    <row r="264" s="17" customFormat="1"/>
    <row r="265" s="17" customFormat="1"/>
    <row r="266" s="17" customFormat="1"/>
    <row r="267" s="17" customFormat="1"/>
    <row r="268" s="17" customFormat="1"/>
    <row r="269" s="17" customFormat="1"/>
    <row r="270" s="17" customFormat="1"/>
    <row r="271" s="17" customFormat="1"/>
    <row r="272" s="17" customFormat="1"/>
    <row r="273" s="17" customFormat="1"/>
    <row r="274" s="17" customFormat="1"/>
    <row r="275" s="17" customFormat="1"/>
    <row r="276" s="17" customFormat="1"/>
    <row r="277" s="17" customFormat="1"/>
    <row r="278" s="17" customFormat="1"/>
    <row r="279" s="17" customFormat="1"/>
    <row r="280" s="17" customFormat="1"/>
    <row r="281" s="17" customFormat="1"/>
    <row r="282" s="17" customFormat="1"/>
    <row r="283" s="17" customFormat="1"/>
    <row r="284" s="17" customFormat="1"/>
    <row r="285" s="17" customFormat="1"/>
    <row r="286" s="17" customFormat="1"/>
    <row r="287" s="17" customFormat="1"/>
    <row r="288" s="17" customFormat="1"/>
    <row r="289" s="17" customFormat="1"/>
    <row r="290" s="17" customFormat="1"/>
    <row r="291" s="17" customFormat="1"/>
    <row r="292" s="17" customFormat="1"/>
    <row r="293" s="17" customFormat="1"/>
    <row r="294" s="17" customFormat="1"/>
    <row r="295" s="17" customFormat="1"/>
    <row r="296" s="17" customFormat="1"/>
    <row r="297" s="17" customFormat="1"/>
    <row r="298" s="17" customFormat="1"/>
    <row r="299" s="17" customFormat="1"/>
    <row r="300" s="17" customFormat="1"/>
    <row r="301" s="17" customFormat="1"/>
    <row r="302" s="17" customFormat="1"/>
    <row r="303" s="17" customFormat="1"/>
    <row r="304" s="17" customFormat="1"/>
    <row r="305" s="17" customFormat="1"/>
    <row r="306" s="17" customFormat="1"/>
    <row r="307" s="17" customFormat="1"/>
    <row r="308" s="17" customFormat="1"/>
    <row r="309" s="17" customFormat="1"/>
    <row r="310" s="17" customFormat="1"/>
    <row r="311" s="17" customFormat="1"/>
    <row r="312" s="17" customFormat="1"/>
    <row r="313" s="17" customFormat="1"/>
    <row r="314" s="17" customFormat="1"/>
    <row r="315" s="17" customFormat="1"/>
    <row r="316" s="17" customFormat="1"/>
    <row r="317" s="17" customFormat="1"/>
    <row r="318" s="17" customFormat="1"/>
    <row r="319" s="17" customFormat="1"/>
    <row r="320" s="17" customFormat="1"/>
    <row r="321" s="17" customFormat="1"/>
    <row r="322" s="17" customFormat="1"/>
    <row r="323" s="17" customFormat="1"/>
    <row r="324" s="17" customFormat="1"/>
    <row r="325" s="17" customFormat="1"/>
    <row r="326" s="17" customFormat="1"/>
    <row r="327" s="44" customFormat="1"/>
    <row r="328" s="44" customFormat="1"/>
    <row r="329" s="44" customFormat="1"/>
    <row r="330" s="44" customFormat="1"/>
    <row r="331" s="44" customFormat="1"/>
    <row r="332" s="44" customFormat="1"/>
    <row r="333" s="44" customFormat="1"/>
    <row r="334" s="44" customFormat="1"/>
    <row r="335" s="17" customFormat="1"/>
    <row r="336" s="17" customFormat="1"/>
    <row r="337" s="17" customFormat="1"/>
    <row r="338" s="17" customFormat="1"/>
    <row r="339" s="17" customFormat="1"/>
    <row r="340" s="17" customFormat="1"/>
  </sheetData>
  <sheetProtection algorithmName="SHA-512" hashValue="uY3XBtlkmLKDvH3T30nH1yHpf7VVfOREmqxtqmaJqo7qZTOrgtzpJ4FlaxWmbhKIc3XYHovaeYazhehIuTgG+Q==" saltValue="w1UitfZXJKPLCLdJBQYl+w==" spinCount="100000" sheet="1" objects="1" scenarios="1"/>
  <protectedRanges>
    <protectedRange sqref="C6:C10" name="Oblast1_1"/>
  </protectedRanges>
  <mergeCells count="54">
    <mergeCell ref="H128:I128"/>
    <mergeCell ref="H99:I99"/>
    <mergeCell ref="H100:I100"/>
    <mergeCell ref="A101:A128"/>
    <mergeCell ref="B101:J101"/>
    <mergeCell ref="E102:J106"/>
    <mergeCell ref="B107:J107"/>
    <mergeCell ref="H108:J108"/>
    <mergeCell ref="G109:G117"/>
    <mergeCell ref="H112:J112"/>
    <mergeCell ref="H115:J115"/>
    <mergeCell ref="H116:I116"/>
    <mergeCell ref="H117:I117"/>
    <mergeCell ref="B118:J118"/>
    <mergeCell ref="H119:J119"/>
    <mergeCell ref="G120:G128"/>
    <mergeCell ref="H123:J123"/>
    <mergeCell ref="H126:J126"/>
    <mergeCell ref="H127:I127"/>
    <mergeCell ref="A74:A100"/>
    <mergeCell ref="B74:C74"/>
    <mergeCell ref="D74:E74"/>
    <mergeCell ref="F74:J78"/>
    <mergeCell ref="B79:J79"/>
    <mergeCell ref="H80:J80"/>
    <mergeCell ref="G81:G89"/>
    <mergeCell ref="H84:J84"/>
    <mergeCell ref="H87:J87"/>
    <mergeCell ref="H88:I88"/>
    <mergeCell ref="H89:I89"/>
    <mergeCell ref="B90:J90"/>
    <mergeCell ref="H91:J91"/>
    <mergeCell ref="G92:G100"/>
    <mergeCell ref="H95:J95"/>
    <mergeCell ref="H98:J98"/>
    <mergeCell ref="A62:A73"/>
    <mergeCell ref="F62:F64"/>
    <mergeCell ref="B65:E65"/>
    <mergeCell ref="F65:F67"/>
    <mergeCell ref="B68:E68"/>
    <mergeCell ref="E69:E73"/>
    <mergeCell ref="E12:L18"/>
    <mergeCell ref="B13:D18"/>
    <mergeCell ref="A52:A61"/>
    <mergeCell ref="E52:H52"/>
    <mergeCell ref="E53:F54"/>
    <mergeCell ref="E55:F56"/>
    <mergeCell ref="E57:F60"/>
    <mergeCell ref="A10:B10"/>
    <mergeCell ref="A1:M3"/>
    <mergeCell ref="B4:D5"/>
    <mergeCell ref="A6:B6"/>
    <mergeCell ref="A7:B7"/>
    <mergeCell ref="A8:B8"/>
  </mergeCells>
  <dataValidations count="2">
    <dataValidation type="list" allowBlank="1" showInputMessage="1" showErrorMessage="1" sqref="C7" xr:uid="{E7438E26-D3BE-47F1-86A8-B60236569180}">
      <formula1>$G$55:$G$56</formula1>
    </dataValidation>
    <dataValidation type="list" allowBlank="1" showInputMessage="1" showErrorMessage="1" sqref="C10" xr:uid="{111AB75B-26B1-41AF-8348-3ADE5617C33A}">
      <formula1>$G$53:$G$54</formula1>
    </dataValidation>
  </dataValidations>
  <pageMargins left="0.25" right="0.25" top="0.75" bottom="0.75" header="0.3" footer="0.3"/>
  <pageSetup paperSize="9" scale="78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1" r:id="rId4" name="Group Box 1">
              <controlPr defaultSize="0" autoFill="0" autoPict="0">
                <anchor moveWithCells="1">
                  <from>
                    <xdr:col>0</xdr:col>
                    <xdr:colOff>466725</xdr:colOff>
                    <xdr:row>41</xdr:row>
                    <xdr:rowOff>85725</xdr:rowOff>
                  </from>
                  <to>
                    <xdr:col>11</xdr:col>
                    <xdr:colOff>390525</xdr:colOff>
                    <xdr:row>42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2" r:id="rId5" name="Option Button 2">
              <controlPr locked="0" defaultSize="0" autoFill="0" autoLine="0" autoPict="0" macro="[0]!Makro1">
                <anchor moveWithCells="1">
                  <from>
                    <xdr:col>1</xdr:col>
                    <xdr:colOff>1676400</xdr:colOff>
                    <xdr:row>41</xdr:row>
                    <xdr:rowOff>104775</xdr:rowOff>
                  </from>
                  <to>
                    <xdr:col>1</xdr:col>
                    <xdr:colOff>2457450</xdr:colOff>
                    <xdr:row>42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3" r:id="rId6" name="Option Button 3">
              <controlPr locked="0" defaultSize="0" autoFill="0" autoLine="0" autoPict="0" macro="[0]!Makro2">
                <anchor moveWithCells="1">
                  <from>
                    <xdr:col>1</xdr:col>
                    <xdr:colOff>2352675</xdr:colOff>
                    <xdr:row>41</xdr:row>
                    <xdr:rowOff>104775</xdr:rowOff>
                  </from>
                  <to>
                    <xdr:col>2</xdr:col>
                    <xdr:colOff>152400</xdr:colOff>
                    <xdr:row>42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4" r:id="rId7" name="Option Button 4">
              <controlPr locked="0" defaultSize="0" autoFill="0" autoLine="0" autoPict="0" macro="[0]!Makro3" altText="BWL 5 + BWL 7">
                <anchor moveWithCells="1">
                  <from>
                    <xdr:col>2</xdr:col>
                    <xdr:colOff>28575</xdr:colOff>
                    <xdr:row>41</xdr:row>
                    <xdr:rowOff>104775</xdr:rowOff>
                  </from>
                  <to>
                    <xdr:col>3</xdr:col>
                    <xdr:colOff>142875</xdr:colOff>
                    <xdr:row>42</xdr:row>
                    <xdr:rowOff>133350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B5FEA4-6405-4B34-BC3F-D2769A9BD4F6}">
  <sheetPr codeName="List2">
    <pageSetUpPr fitToPage="1"/>
  </sheetPr>
  <dimension ref="A1:HG757"/>
  <sheetViews>
    <sheetView zoomScale="70" zoomScaleNormal="70" workbookViewId="0">
      <selection activeCell="C9" sqref="C9"/>
    </sheetView>
  </sheetViews>
  <sheetFormatPr defaultColWidth="9.140625" defaultRowHeight="15"/>
  <cols>
    <col min="1" max="1" width="7.28515625" style="14" customWidth="1"/>
    <col min="2" max="2" width="44.85546875" style="14" customWidth="1"/>
    <col min="3" max="3" width="29.42578125" style="14" customWidth="1"/>
    <col min="4" max="4" width="12.5703125" style="14" customWidth="1"/>
    <col min="5" max="5" width="11.42578125" style="14" customWidth="1"/>
    <col min="6" max="9" width="9.140625" style="14"/>
    <col min="10" max="10" width="16.5703125" style="14" bestFit="1" customWidth="1"/>
    <col min="11" max="11" width="9.140625" style="14"/>
    <col min="12" max="12" width="6.5703125" style="14" customWidth="1"/>
    <col min="13" max="13" width="6.42578125" style="14" customWidth="1"/>
    <col min="14" max="215" width="9.140625" style="17"/>
    <col min="216" max="16384" width="9.140625" style="14"/>
  </cols>
  <sheetData>
    <row r="1" spans="1:13" ht="9.9499999999999993" customHeight="1">
      <c r="A1" s="49" t="s">
        <v>0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1"/>
    </row>
    <row r="2" spans="1:13" ht="9.9499999999999993" customHeight="1">
      <c r="A2" s="52"/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4"/>
    </row>
    <row r="3" spans="1:13" ht="9.9499999999999993" customHeight="1" thickBot="1">
      <c r="A3" s="55"/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7"/>
    </row>
    <row r="4" spans="1:13">
      <c r="A4" s="1"/>
      <c r="B4" s="58" t="s">
        <v>1</v>
      </c>
      <c r="C4" s="58"/>
      <c r="D4" s="58"/>
      <c r="E4" s="12"/>
      <c r="F4" s="12"/>
      <c r="G4" s="12"/>
      <c r="H4" s="12"/>
      <c r="I4" s="12"/>
      <c r="J4" s="12"/>
      <c r="K4" s="12"/>
      <c r="L4" s="12"/>
      <c r="M4" s="2"/>
    </row>
    <row r="5" spans="1:13">
      <c r="A5" s="1"/>
      <c r="B5" s="58"/>
      <c r="C5" s="58"/>
      <c r="D5" s="58"/>
      <c r="E5" s="12"/>
      <c r="F5" s="12"/>
      <c r="G5" s="12"/>
      <c r="H5" s="12"/>
      <c r="I5" s="12"/>
      <c r="J5" s="12"/>
      <c r="K5" s="12"/>
      <c r="L5" s="12"/>
      <c r="M5" s="2"/>
    </row>
    <row r="6" spans="1:13">
      <c r="A6" s="47" t="s">
        <v>2</v>
      </c>
      <c r="B6" s="48"/>
      <c r="C6" s="3">
        <v>-12</v>
      </c>
      <c r="D6" s="9" t="s">
        <v>3</v>
      </c>
      <c r="E6" s="12"/>
      <c r="F6" s="12"/>
      <c r="G6" s="12"/>
      <c r="H6" s="12"/>
      <c r="I6" s="12"/>
      <c r="J6" s="12"/>
      <c r="K6" s="12"/>
      <c r="L6" s="12"/>
      <c r="M6" s="2"/>
    </row>
    <row r="7" spans="1:13">
      <c r="A7" s="47" t="s">
        <v>4</v>
      </c>
      <c r="B7" s="48"/>
      <c r="C7" s="3">
        <v>15</v>
      </c>
      <c r="D7" s="9" t="s">
        <v>3</v>
      </c>
      <c r="E7" s="12"/>
      <c r="F7" s="12"/>
      <c r="G7" s="12"/>
      <c r="H7" s="12"/>
      <c r="I7" s="12"/>
      <c r="J7" s="12"/>
      <c r="K7" s="12"/>
      <c r="L7" s="12"/>
      <c r="M7" s="2"/>
    </row>
    <row r="8" spans="1:13">
      <c r="A8" s="47" t="s">
        <v>5</v>
      </c>
      <c r="B8" s="48"/>
      <c r="C8" s="3">
        <v>8</v>
      </c>
      <c r="D8" s="9" t="s">
        <v>6</v>
      </c>
      <c r="E8" s="12"/>
      <c r="F8" s="12"/>
      <c r="G8" s="12"/>
      <c r="H8" s="12"/>
      <c r="I8" s="12"/>
      <c r="J8" s="12"/>
      <c r="K8" s="12"/>
      <c r="L8" s="12"/>
      <c r="M8" s="2"/>
    </row>
    <row r="9" spans="1:13">
      <c r="A9" s="11"/>
      <c r="B9" s="13" t="s">
        <v>7</v>
      </c>
      <c r="C9" s="3">
        <v>4</v>
      </c>
      <c r="D9" s="9" t="s">
        <v>8</v>
      </c>
      <c r="E9" s="12"/>
      <c r="F9" s="12"/>
      <c r="G9" s="12"/>
      <c r="H9" s="12"/>
      <c r="I9" s="12"/>
      <c r="J9" s="12"/>
      <c r="K9" s="12"/>
      <c r="L9" s="12"/>
      <c r="M9" s="2"/>
    </row>
    <row r="10" spans="1:13">
      <c r="A10" s="47" t="s">
        <v>9</v>
      </c>
      <c r="B10" s="48"/>
      <c r="C10" s="3" t="s">
        <v>10</v>
      </c>
      <c r="D10" s="9" t="s">
        <v>8</v>
      </c>
      <c r="E10" s="12"/>
      <c r="F10" s="12"/>
      <c r="G10" s="12"/>
      <c r="H10" s="12"/>
      <c r="I10" s="12"/>
      <c r="J10" s="12"/>
      <c r="K10" s="12"/>
      <c r="L10" s="12"/>
      <c r="M10" s="2"/>
    </row>
    <row r="11" spans="1:13">
      <c r="A11" s="4"/>
      <c r="B11" s="13" t="s">
        <v>11</v>
      </c>
      <c r="C11" s="43">
        <f>D64</f>
        <v>9</v>
      </c>
      <c r="D11" s="9" t="s">
        <v>6</v>
      </c>
      <c r="E11" s="12"/>
      <c r="F11" s="12"/>
      <c r="G11" s="12"/>
      <c r="H11" s="12"/>
      <c r="I11" s="12"/>
      <c r="J11" s="12"/>
      <c r="K11" s="12"/>
      <c r="L11" s="12"/>
      <c r="M11" s="2"/>
    </row>
    <row r="12" spans="1:13" ht="15" customHeight="1">
      <c r="A12" s="5"/>
      <c r="B12" s="10"/>
      <c r="C12" s="10"/>
      <c r="D12" s="10"/>
      <c r="E12" s="59" t="s">
        <v>12</v>
      </c>
      <c r="F12" s="59"/>
      <c r="G12" s="59"/>
      <c r="H12" s="59"/>
      <c r="I12" s="59"/>
      <c r="J12" s="59"/>
      <c r="K12" s="59"/>
      <c r="L12" s="59"/>
      <c r="M12" s="2"/>
    </row>
    <row r="13" spans="1:13">
      <c r="A13" s="1"/>
      <c r="B13" s="60" t="s">
        <v>13</v>
      </c>
      <c r="C13" s="61"/>
      <c r="D13" s="61"/>
      <c r="E13" s="59"/>
      <c r="F13" s="59"/>
      <c r="G13" s="59"/>
      <c r="H13" s="59"/>
      <c r="I13" s="59"/>
      <c r="J13" s="59"/>
      <c r="K13" s="59"/>
      <c r="L13" s="59"/>
      <c r="M13" s="2"/>
    </row>
    <row r="14" spans="1:13">
      <c r="A14" s="1"/>
      <c r="B14" s="61"/>
      <c r="C14" s="61"/>
      <c r="D14" s="61"/>
      <c r="E14" s="59"/>
      <c r="F14" s="59"/>
      <c r="G14" s="59"/>
      <c r="H14" s="59"/>
      <c r="I14" s="59"/>
      <c r="J14" s="59"/>
      <c r="K14" s="59"/>
      <c r="L14" s="59"/>
      <c r="M14" s="2"/>
    </row>
    <row r="15" spans="1:13">
      <c r="A15" s="1"/>
      <c r="B15" s="61"/>
      <c r="C15" s="61"/>
      <c r="D15" s="61"/>
      <c r="E15" s="59"/>
      <c r="F15" s="59"/>
      <c r="G15" s="59"/>
      <c r="H15" s="59"/>
      <c r="I15" s="59"/>
      <c r="J15" s="59"/>
      <c r="K15" s="59"/>
      <c r="L15" s="59"/>
      <c r="M15" s="2"/>
    </row>
    <row r="16" spans="1:13">
      <c r="A16" s="1"/>
      <c r="B16" s="61"/>
      <c r="C16" s="61"/>
      <c r="D16" s="61"/>
      <c r="E16" s="59"/>
      <c r="F16" s="59"/>
      <c r="G16" s="59"/>
      <c r="H16" s="59"/>
      <c r="I16" s="59"/>
      <c r="J16" s="59"/>
      <c r="K16" s="59"/>
      <c r="L16" s="59"/>
      <c r="M16" s="2"/>
    </row>
    <row r="17" spans="1:13">
      <c r="A17" s="1"/>
      <c r="B17" s="61"/>
      <c r="C17" s="61"/>
      <c r="D17" s="61"/>
      <c r="E17" s="59"/>
      <c r="F17" s="59"/>
      <c r="G17" s="59"/>
      <c r="H17" s="59"/>
      <c r="I17" s="59"/>
      <c r="J17" s="59"/>
      <c r="K17" s="59"/>
      <c r="L17" s="59"/>
      <c r="M17" s="2"/>
    </row>
    <row r="18" spans="1:13">
      <c r="A18" s="1"/>
      <c r="B18" s="61"/>
      <c r="C18" s="61"/>
      <c r="D18" s="61"/>
      <c r="E18" s="59"/>
      <c r="F18" s="59"/>
      <c r="G18" s="59"/>
      <c r="H18" s="59"/>
      <c r="I18" s="59"/>
      <c r="J18" s="59"/>
      <c r="K18" s="59"/>
      <c r="L18" s="59"/>
      <c r="M18" s="2"/>
    </row>
    <row r="19" spans="1:13">
      <c r="A19" s="1"/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2"/>
    </row>
    <row r="20" spans="1:13">
      <c r="A20" s="1"/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2"/>
    </row>
    <row r="21" spans="1:13">
      <c r="A21" s="1"/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2"/>
    </row>
    <row r="22" spans="1:13">
      <c r="A22" s="1"/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2"/>
    </row>
    <row r="23" spans="1:13">
      <c r="A23" s="1"/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2"/>
    </row>
    <row r="24" spans="1:13">
      <c r="A24" s="1"/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2"/>
    </row>
    <row r="25" spans="1:13">
      <c r="A25" s="1"/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2"/>
    </row>
    <row r="26" spans="1:13">
      <c r="A26" s="1"/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2"/>
    </row>
    <row r="27" spans="1:13">
      <c r="A27" s="1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2"/>
    </row>
    <row r="28" spans="1:13">
      <c r="A28" s="1"/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2"/>
    </row>
    <row r="29" spans="1:13">
      <c r="A29" s="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2"/>
    </row>
    <row r="30" spans="1:13">
      <c r="A30" s="1"/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2"/>
    </row>
    <row r="31" spans="1:13">
      <c r="A31" s="1"/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2"/>
    </row>
    <row r="32" spans="1:13">
      <c r="A32" s="1"/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2"/>
    </row>
    <row r="33" spans="1:13">
      <c r="A33" s="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2"/>
    </row>
    <row r="34" spans="1:13">
      <c r="A34" s="1"/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2"/>
    </row>
    <row r="35" spans="1:13">
      <c r="A35" s="1"/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2"/>
    </row>
    <row r="36" spans="1:13">
      <c r="A36" s="1"/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2"/>
    </row>
    <row r="37" spans="1:13">
      <c r="A37" s="1"/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2"/>
    </row>
    <row r="38" spans="1:13">
      <c r="A38" s="1"/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2"/>
    </row>
    <row r="39" spans="1:13">
      <c r="A39" s="1"/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2"/>
    </row>
    <row r="40" spans="1:13">
      <c r="A40" s="1"/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2"/>
    </row>
    <row r="41" spans="1:13">
      <c r="A41" s="1"/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2"/>
    </row>
    <row r="42" spans="1:13">
      <c r="A42" s="1"/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2"/>
    </row>
    <row r="43" spans="1:13" ht="15.75" thickBot="1">
      <c r="A43" s="6"/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8"/>
    </row>
    <row r="44" spans="1:13">
      <c r="A44" s="12"/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</row>
    <row r="45" spans="1:13">
      <c r="A45" s="12"/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</row>
    <row r="46" spans="1:13">
      <c r="A46" s="12"/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</row>
    <row r="47" spans="1:13" s="17" customFormat="1">
      <c r="A47" s="16"/>
      <c r="B47" s="16"/>
      <c r="C47" s="16"/>
      <c r="D47" s="16"/>
      <c r="E47" s="16"/>
      <c r="F47" s="16"/>
      <c r="G47" s="16"/>
      <c r="H47" s="16"/>
      <c r="I47" s="16"/>
      <c r="J47" s="16"/>
      <c r="K47" s="16"/>
      <c r="L47" s="16"/>
      <c r="M47" s="16"/>
    </row>
    <row r="48" spans="1:13" s="17" customFormat="1">
      <c r="A48" s="16"/>
      <c r="B48" s="16"/>
      <c r="C48" s="16"/>
      <c r="D48" s="16"/>
      <c r="E48" s="16"/>
      <c r="F48" s="16"/>
      <c r="G48" s="16"/>
      <c r="H48" s="16"/>
      <c r="I48" s="16"/>
      <c r="J48" s="16"/>
      <c r="K48" s="16"/>
      <c r="L48" s="16"/>
      <c r="M48" s="16"/>
    </row>
    <row r="49" spans="1:13" s="17" customFormat="1">
      <c r="A49" s="16"/>
      <c r="B49" s="16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</row>
    <row r="50" spans="1:13" s="17" customFormat="1">
      <c r="A50" s="16"/>
      <c r="B50" s="16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</row>
    <row r="51" spans="1:13" s="17" customFormat="1">
      <c r="A51" s="18"/>
      <c r="B51" s="18"/>
      <c r="C51" s="18"/>
    </row>
    <row r="52" spans="1:13" s="17" customFormat="1" ht="24">
      <c r="A52" s="62" t="s">
        <v>14</v>
      </c>
      <c r="B52" s="21" t="s">
        <v>15</v>
      </c>
      <c r="C52" s="21" t="s">
        <v>16</v>
      </c>
      <c r="D52" s="21" t="s">
        <v>17</v>
      </c>
      <c r="E52" s="63" t="s">
        <v>18</v>
      </c>
      <c r="F52" s="63"/>
      <c r="G52" s="63"/>
      <c r="H52" s="63"/>
    </row>
    <row r="53" spans="1:13" s="17" customFormat="1">
      <c r="A53" s="62"/>
      <c r="B53" s="22">
        <v>-22</v>
      </c>
      <c r="C53" s="22">
        <v>0</v>
      </c>
      <c r="D53" s="22">
        <v>0</v>
      </c>
      <c r="E53" s="64" t="s">
        <v>19</v>
      </c>
      <c r="F53" s="64"/>
      <c r="G53" s="19" t="s">
        <v>10</v>
      </c>
    </row>
    <row r="54" spans="1:13" s="17" customFormat="1">
      <c r="A54" s="62"/>
      <c r="B54" s="23">
        <v>-15</v>
      </c>
      <c r="C54" s="41">
        <v>3.27</v>
      </c>
      <c r="D54" s="41">
        <v>4.3899999999999997</v>
      </c>
      <c r="E54" s="64"/>
      <c r="F54" s="64"/>
      <c r="G54" s="19" t="s">
        <v>20</v>
      </c>
    </row>
    <row r="55" spans="1:13" s="17" customFormat="1">
      <c r="A55" s="62"/>
      <c r="B55" s="23">
        <v>-7</v>
      </c>
      <c r="C55" s="42">
        <v>4.68</v>
      </c>
      <c r="D55" s="42">
        <v>5.77</v>
      </c>
      <c r="E55" s="64" t="s">
        <v>21</v>
      </c>
      <c r="F55" s="64"/>
      <c r="G55" s="19">
        <v>15</v>
      </c>
    </row>
    <row r="56" spans="1:13" s="17" customFormat="1">
      <c r="A56" s="62"/>
      <c r="B56" s="23">
        <v>2</v>
      </c>
      <c r="C56" s="42">
        <v>5.32</v>
      </c>
      <c r="D56" s="42">
        <v>6.66</v>
      </c>
      <c r="E56" s="64"/>
      <c r="F56" s="64"/>
      <c r="G56" s="19">
        <v>20</v>
      </c>
    </row>
    <row r="57" spans="1:13" s="17" customFormat="1">
      <c r="A57" s="62"/>
      <c r="B57" s="23">
        <v>7</v>
      </c>
      <c r="C57" s="42">
        <v>6.4</v>
      </c>
      <c r="D57" s="42">
        <v>9.14</v>
      </c>
      <c r="E57" s="64" t="s">
        <v>22</v>
      </c>
      <c r="F57" s="64"/>
      <c r="G57" s="19">
        <v>-12</v>
      </c>
    </row>
    <row r="58" spans="1:13" s="17" customFormat="1">
      <c r="A58" s="62"/>
      <c r="B58" s="23">
        <v>10</v>
      </c>
      <c r="C58" s="41">
        <v>8.9700000000000006</v>
      </c>
      <c r="D58" s="42">
        <v>9.74</v>
      </c>
      <c r="E58" s="64"/>
      <c r="F58" s="64"/>
      <c r="G58" s="19">
        <v>-15</v>
      </c>
    </row>
    <row r="59" spans="1:13" s="17" customFormat="1">
      <c r="A59" s="62"/>
      <c r="B59" s="23">
        <v>15</v>
      </c>
      <c r="C59" s="42">
        <v>9.99</v>
      </c>
      <c r="D59" s="42">
        <v>10.32</v>
      </c>
      <c r="E59" s="64"/>
      <c r="F59" s="64"/>
      <c r="G59" s="19">
        <v>-17</v>
      </c>
    </row>
    <row r="60" spans="1:13" s="17" customFormat="1">
      <c r="A60" s="62"/>
      <c r="B60" s="23">
        <v>25</v>
      </c>
      <c r="C60" s="42">
        <v>12.27</v>
      </c>
      <c r="D60" s="42">
        <v>11.62</v>
      </c>
      <c r="E60" s="64"/>
      <c r="F60" s="64"/>
      <c r="G60" s="19">
        <v>-20</v>
      </c>
    </row>
    <row r="61" spans="1:13" s="17" customFormat="1">
      <c r="A61" s="62"/>
      <c r="B61" s="23">
        <v>35</v>
      </c>
      <c r="C61" s="42">
        <v>13.62</v>
      </c>
      <c r="D61" s="42">
        <v>14.27</v>
      </c>
    </row>
    <row r="62" spans="1:13" s="17" customFormat="1" ht="15" customHeight="1">
      <c r="A62" s="62" t="s">
        <v>23</v>
      </c>
      <c r="B62" s="19" t="s">
        <v>24</v>
      </c>
      <c r="C62" s="24" t="s">
        <v>25</v>
      </c>
      <c r="D62" s="24" t="s">
        <v>26</v>
      </c>
      <c r="E62" s="19"/>
      <c r="F62" s="67" t="s">
        <v>27</v>
      </c>
      <c r="G62" s="16" t="s">
        <v>25</v>
      </c>
      <c r="H62" s="16" t="s">
        <v>26</v>
      </c>
    </row>
    <row r="63" spans="1:13" s="17" customFormat="1" ht="15" customHeight="1">
      <c r="A63" s="62"/>
      <c r="B63" s="25" t="s">
        <v>28</v>
      </c>
      <c r="C63" s="24">
        <f>C7</f>
        <v>15</v>
      </c>
      <c r="D63" s="24">
        <f>C6</f>
        <v>-12</v>
      </c>
      <c r="E63" s="24" t="s">
        <v>3</v>
      </c>
      <c r="F63" s="67"/>
      <c r="G63" s="20">
        <v>-15</v>
      </c>
      <c r="H63" s="16">
        <f>D64</f>
        <v>9</v>
      </c>
    </row>
    <row r="64" spans="1:13" s="17" customFormat="1" ht="15.75" customHeight="1">
      <c r="A64" s="62"/>
      <c r="B64" s="25" t="s">
        <v>5</v>
      </c>
      <c r="C64" s="26">
        <v>0</v>
      </c>
      <c r="D64" s="24">
        <f>IF(C10="OTOPNÁ TĚLESA",(C8+0.25*C9)*1.1,(C8+0.25*C9*1))</f>
        <v>9</v>
      </c>
      <c r="E64" s="24" t="s">
        <v>6</v>
      </c>
      <c r="F64" s="67"/>
      <c r="G64" s="16">
        <f>D63</f>
        <v>-12</v>
      </c>
      <c r="H64" s="16">
        <f>D64</f>
        <v>9</v>
      </c>
    </row>
    <row r="65" spans="1:10" s="17" customFormat="1" ht="15" customHeight="1">
      <c r="A65" s="62"/>
      <c r="B65" s="63" t="s">
        <v>29</v>
      </c>
      <c r="C65" s="63"/>
      <c r="D65" s="63"/>
      <c r="E65" s="63"/>
      <c r="F65" s="67" t="s">
        <v>30</v>
      </c>
      <c r="G65" s="16" t="s">
        <v>25</v>
      </c>
      <c r="H65" s="16" t="s">
        <v>26</v>
      </c>
    </row>
    <row r="66" spans="1:10" s="17" customFormat="1" ht="15" customHeight="1">
      <c r="A66" s="62"/>
      <c r="B66" s="16" t="s">
        <v>25</v>
      </c>
      <c r="C66" s="16">
        <f>C63</f>
        <v>15</v>
      </c>
      <c r="D66" s="27">
        <f>D63</f>
        <v>-12</v>
      </c>
      <c r="E66" s="16">
        <f>D63</f>
        <v>-12</v>
      </c>
      <c r="F66" s="67"/>
      <c r="G66" s="20">
        <f>G64</f>
        <v>-12</v>
      </c>
      <c r="H66" s="16">
        <f>H63</f>
        <v>9</v>
      </c>
    </row>
    <row r="67" spans="1:10" s="17" customFormat="1" ht="15.75" customHeight="1">
      <c r="A67" s="62"/>
      <c r="B67" s="16" t="s">
        <v>26</v>
      </c>
      <c r="C67" s="27">
        <f>C64</f>
        <v>0</v>
      </c>
      <c r="D67" s="16">
        <f>D64</f>
        <v>9</v>
      </c>
      <c r="E67" s="27">
        <f>C64</f>
        <v>0</v>
      </c>
      <c r="F67" s="67"/>
      <c r="G67" s="16">
        <f>G64</f>
        <v>-12</v>
      </c>
      <c r="H67" s="16">
        <v>0</v>
      </c>
    </row>
    <row r="68" spans="1:10" s="17" customFormat="1" ht="15" customHeight="1">
      <c r="A68" s="62"/>
      <c r="B68" s="63" t="s">
        <v>31</v>
      </c>
      <c r="C68" s="63"/>
      <c r="D68" s="63"/>
      <c r="E68" s="63"/>
    </row>
    <row r="69" spans="1:10" s="17" customFormat="1" ht="15" customHeight="1">
      <c r="A69" s="62"/>
      <c r="B69" s="16" t="s">
        <v>32</v>
      </c>
      <c r="C69" s="28" t="s">
        <v>25</v>
      </c>
      <c r="D69" s="29" t="s">
        <v>26</v>
      </c>
      <c r="E69" s="66"/>
    </row>
    <row r="70" spans="1:10" s="17" customFormat="1" ht="15" customHeight="1">
      <c r="A70" s="62"/>
      <c r="B70" s="28">
        <v>1</v>
      </c>
      <c r="C70" s="28">
        <f>C63</f>
        <v>15</v>
      </c>
      <c r="D70" s="29">
        <f>C64</f>
        <v>0</v>
      </c>
      <c r="E70" s="66"/>
    </row>
    <row r="71" spans="1:10" s="17" customFormat="1" ht="15.75" customHeight="1">
      <c r="A71" s="62"/>
      <c r="B71" s="28">
        <v>2</v>
      </c>
      <c r="C71" s="28">
        <f>D63</f>
        <v>-12</v>
      </c>
      <c r="D71" s="28">
        <f>D64</f>
        <v>9</v>
      </c>
      <c r="E71" s="66"/>
    </row>
    <row r="72" spans="1:10" s="17" customFormat="1">
      <c r="A72" s="62"/>
      <c r="B72" s="30"/>
      <c r="C72" s="30" t="s">
        <v>33</v>
      </c>
      <c r="D72" s="30" t="s">
        <v>34</v>
      </c>
      <c r="E72" s="66"/>
    </row>
    <row r="73" spans="1:10" s="17" customFormat="1">
      <c r="A73" s="62"/>
      <c r="B73" s="16" t="s">
        <v>35</v>
      </c>
      <c r="C73" s="31" cm="1">
        <f t="array" ref="C73:D73">LINEST(D70:D71,C70:C71,1)</f>
        <v>-0.33333333333333337</v>
      </c>
      <c r="D73" s="32">
        <v>5</v>
      </c>
      <c r="E73" s="66"/>
    </row>
    <row r="74" spans="1:10" s="17" customFormat="1" ht="15" customHeight="1">
      <c r="A74" s="62" t="s">
        <v>36</v>
      </c>
      <c r="B74" s="68" t="s">
        <v>16</v>
      </c>
      <c r="C74" s="68"/>
      <c r="D74" s="68" t="s">
        <v>17</v>
      </c>
      <c r="E74" s="68"/>
      <c r="F74" s="62"/>
      <c r="G74" s="62"/>
      <c r="H74" s="62"/>
      <c r="I74" s="62"/>
      <c r="J74" s="62"/>
    </row>
    <row r="75" spans="1:10" s="17" customFormat="1" ht="15" customHeight="1">
      <c r="A75" s="62"/>
      <c r="B75" s="26" t="s">
        <v>25</v>
      </c>
      <c r="C75" s="26" t="s">
        <v>26</v>
      </c>
      <c r="D75" s="26" t="s">
        <v>25</v>
      </c>
      <c r="E75" s="26" t="s">
        <v>26</v>
      </c>
      <c r="F75" s="62"/>
      <c r="G75" s="62"/>
      <c r="H75" s="62"/>
      <c r="I75" s="62"/>
      <c r="J75" s="62"/>
    </row>
    <row r="76" spans="1:10" s="17" customFormat="1" ht="15" customHeight="1">
      <c r="A76" s="62"/>
      <c r="B76" s="33">
        <f>B77</f>
        <v>-0.43956043956044055</v>
      </c>
      <c r="C76" s="34">
        <f>C77</f>
        <v>5.1465201465201469</v>
      </c>
      <c r="D76" s="33">
        <f>D77</f>
        <v>-3.3830334190231364</v>
      </c>
      <c r="E76" s="34">
        <f>E77</f>
        <v>6.1276778063410458</v>
      </c>
      <c r="F76" s="62"/>
      <c r="G76" s="62"/>
      <c r="H76" s="62"/>
      <c r="I76" s="62"/>
      <c r="J76" s="62"/>
    </row>
    <row r="77" spans="1:10" s="17" customFormat="1" ht="15" customHeight="1">
      <c r="A77" s="62"/>
      <c r="B77" s="35">
        <f>J89</f>
        <v>-0.43956043956044055</v>
      </c>
      <c r="C77" s="34">
        <f>J88</f>
        <v>5.1465201465201469</v>
      </c>
      <c r="D77" s="33">
        <f>J100</f>
        <v>-3.3830334190231364</v>
      </c>
      <c r="E77" s="36">
        <f>J99</f>
        <v>6.1276778063410458</v>
      </c>
      <c r="F77" s="62"/>
      <c r="G77" s="62"/>
      <c r="H77" s="62"/>
      <c r="I77" s="62"/>
      <c r="J77" s="62"/>
    </row>
    <row r="78" spans="1:10" s="17" customFormat="1" ht="15" customHeight="1">
      <c r="A78" s="62"/>
      <c r="B78" s="33">
        <f>B77</f>
        <v>-0.43956043956044055</v>
      </c>
      <c r="C78" s="34">
        <v>0</v>
      </c>
      <c r="D78" s="33">
        <f>D77</f>
        <v>-3.3830334190231364</v>
      </c>
      <c r="E78" s="34">
        <v>0</v>
      </c>
      <c r="F78" s="62"/>
      <c r="G78" s="62"/>
      <c r="H78" s="62"/>
      <c r="I78" s="62"/>
      <c r="J78" s="62"/>
    </row>
    <row r="79" spans="1:10" s="17" customFormat="1" ht="15" customHeight="1">
      <c r="A79" s="62"/>
      <c r="B79" s="66" t="s">
        <v>37</v>
      </c>
      <c r="C79" s="66"/>
      <c r="D79" s="66"/>
      <c r="E79" s="66"/>
      <c r="F79" s="66"/>
      <c r="G79" s="66"/>
      <c r="H79" s="66"/>
      <c r="I79" s="66"/>
      <c r="J79" s="66"/>
    </row>
    <row r="80" spans="1:10" s="17" customFormat="1" ht="15" customHeight="1">
      <c r="A80" s="62"/>
      <c r="B80" s="17" t="s">
        <v>38</v>
      </c>
      <c r="C80" s="17" t="s">
        <v>39</v>
      </c>
      <c r="D80" s="17" t="s">
        <v>26</v>
      </c>
      <c r="E80" s="17" t="s">
        <v>40</v>
      </c>
      <c r="F80" s="17" t="s">
        <v>41</v>
      </c>
      <c r="G80" s="17" t="s">
        <v>42</v>
      </c>
      <c r="H80" s="66" t="s">
        <v>43</v>
      </c>
      <c r="I80" s="66"/>
      <c r="J80" s="66"/>
    </row>
    <row r="81" spans="1:10" s="17" customFormat="1" ht="15" customHeight="1">
      <c r="A81" s="62"/>
      <c r="B81" s="17">
        <f t="shared" ref="B81:C89" si="0">B53</f>
        <v>-22</v>
      </c>
      <c r="C81" s="17">
        <f t="shared" si="0"/>
        <v>0</v>
      </c>
      <c r="D81" s="17">
        <f>$C$73*B81+$D$73</f>
        <v>12.333333333333334</v>
      </c>
      <c r="E81" s="17">
        <f>D81-C81</f>
        <v>12.333333333333334</v>
      </c>
      <c r="F81" s="17">
        <f>IF(SIGN(E81*E82)=1,0,1)</f>
        <v>0</v>
      </c>
      <c r="G81" s="65">
        <f>MATCH(1,F81:F89,0)</f>
        <v>3</v>
      </c>
      <c r="H81" s="17" t="s">
        <v>25</v>
      </c>
      <c r="I81" s="17" t="s">
        <v>44</v>
      </c>
      <c r="J81" s="17" t="s">
        <v>45</v>
      </c>
    </row>
    <row r="82" spans="1:10" s="17" customFormat="1" ht="15" customHeight="1">
      <c r="A82" s="62"/>
      <c r="B82" s="17">
        <f t="shared" si="0"/>
        <v>-15</v>
      </c>
      <c r="C82" s="17">
        <f t="shared" si="0"/>
        <v>3.27</v>
      </c>
      <c r="D82" s="17">
        <f t="shared" ref="D82:D89" si="1">$C$73*B82+$D$73</f>
        <v>10</v>
      </c>
      <c r="E82" s="17">
        <f t="shared" ref="E82:E89" si="2">D82-C82</f>
        <v>6.73</v>
      </c>
      <c r="F82" s="17">
        <f t="shared" ref="F82:F88" si="3">IF(SIGN(E82*E83)=1,0,1)</f>
        <v>0</v>
      </c>
      <c r="G82" s="65"/>
      <c r="H82" s="17">
        <f>INDEX(B81:B89,G81)</f>
        <v>-7</v>
      </c>
      <c r="I82" s="17">
        <f>INDEX(C81:C89,G81)</f>
        <v>4.68</v>
      </c>
      <c r="J82" s="17">
        <f>INDEX(D81:D89,G81)</f>
        <v>7.3333333333333339</v>
      </c>
    </row>
    <row r="83" spans="1:10" s="17" customFormat="1" ht="15" customHeight="1">
      <c r="A83" s="62"/>
      <c r="B83" s="17">
        <f t="shared" si="0"/>
        <v>-7</v>
      </c>
      <c r="C83" s="17">
        <f t="shared" si="0"/>
        <v>4.68</v>
      </c>
      <c r="D83" s="17">
        <f t="shared" si="1"/>
        <v>7.3333333333333339</v>
      </c>
      <c r="E83" s="17">
        <f t="shared" si="2"/>
        <v>2.6533333333333342</v>
      </c>
      <c r="F83" s="17">
        <f t="shared" si="3"/>
        <v>1</v>
      </c>
      <c r="G83" s="65"/>
      <c r="H83" s="17">
        <f>INDEX(B81:B89,G81+1)</f>
        <v>2</v>
      </c>
      <c r="I83" s="17">
        <f>INDEX(C81:C89,G81+1)</f>
        <v>5.32</v>
      </c>
      <c r="J83" s="17">
        <f>INDEX(D81:D89,G81+1)</f>
        <v>4.333333333333333</v>
      </c>
    </row>
    <row r="84" spans="1:10" s="17" customFormat="1" ht="15" customHeight="1">
      <c r="A84" s="62"/>
      <c r="B84" s="17">
        <f t="shared" si="0"/>
        <v>2</v>
      </c>
      <c r="C84" s="17">
        <f t="shared" si="0"/>
        <v>5.32</v>
      </c>
      <c r="D84" s="17">
        <f t="shared" si="1"/>
        <v>4.333333333333333</v>
      </c>
      <c r="E84" s="17">
        <f t="shared" si="2"/>
        <v>-0.98666666666666725</v>
      </c>
      <c r="F84" s="17">
        <f t="shared" si="3"/>
        <v>0</v>
      </c>
      <c r="G84" s="65"/>
      <c r="H84" s="66" t="s">
        <v>46</v>
      </c>
      <c r="I84" s="66"/>
      <c r="J84" s="66"/>
    </row>
    <row r="85" spans="1:10" s="17" customFormat="1">
      <c r="A85" s="62"/>
      <c r="B85" s="17">
        <f t="shared" si="0"/>
        <v>7</v>
      </c>
      <c r="C85" s="17">
        <f t="shared" si="0"/>
        <v>6.4</v>
      </c>
      <c r="D85" s="17">
        <f t="shared" si="1"/>
        <v>2.6666666666666665</v>
      </c>
      <c r="E85" s="17">
        <f t="shared" si="2"/>
        <v>-3.7333333333333338</v>
      </c>
      <c r="F85" s="17">
        <f t="shared" si="3"/>
        <v>0</v>
      </c>
      <c r="G85" s="65"/>
      <c r="H85" s="28" t="s">
        <v>47</v>
      </c>
      <c r="I85" s="17">
        <f>SLOPE(I82:I83,H82:H83)</f>
        <v>7.111111111111118E-2</v>
      </c>
      <c r="J85" s="17">
        <f>SLOPE(J82:J83,H82:H83)</f>
        <v>-0.33333333333333343</v>
      </c>
    </row>
    <row r="86" spans="1:10" s="17" customFormat="1">
      <c r="A86" s="62"/>
      <c r="B86" s="17">
        <f t="shared" si="0"/>
        <v>10</v>
      </c>
      <c r="C86" s="17">
        <f t="shared" si="0"/>
        <v>8.9700000000000006</v>
      </c>
      <c r="D86" s="17">
        <f t="shared" si="1"/>
        <v>1.6666666666666661</v>
      </c>
      <c r="E86" s="17">
        <f t="shared" si="2"/>
        <v>-7.3033333333333346</v>
      </c>
      <c r="F86" s="17">
        <f t="shared" si="3"/>
        <v>0</v>
      </c>
      <c r="G86" s="65"/>
      <c r="H86" s="28" t="s">
        <v>48</v>
      </c>
      <c r="I86" s="17">
        <f>INTERCEPT(I82:I83,H82:H83)</f>
        <v>5.177777777777778</v>
      </c>
      <c r="J86" s="17">
        <f>INTERCEPT(J82:J83,H82:H83)</f>
        <v>5</v>
      </c>
    </row>
    <row r="87" spans="1:10" s="17" customFormat="1">
      <c r="A87" s="62"/>
      <c r="B87" s="17">
        <f t="shared" si="0"/>
        <v>15</v>
      </c>
      <c r="C87" s="17">
        <f t="shared" si="0"/>
        <v>9.99</v>
      </c>
      <c r="D87" s="17">
        <f t="shared" si="1"/>
        <v>0</v>
      </c>
      <c r="E87" s="17">
        <f t="shared" si="2"/>
        <v>-9.99</v>
      </c>
      <c r="F87" s="17">
        <f t="shared" si="3"/>
        <v>0</v>
      </c>
      <c r="G87" s="65"/>
      <c r="H87" s="66" t="s">
        <v>49</v>
      </c>
      <c r="I87" s="66"/>
      <c r="J87" s="66"/>
    </row>
    <row r="88" spans="1:10" s="17" customFormat="1">
      <c r="A88" s="62"/>
      <c r="B88" s="17">
        <f t="shared" si="0"/>
        <v>25</v>
      </c>
      <c r="C88" s="17">
        <f t="shared" si="0"/>
        <v>12.27</v>
      </c>
      <c r="D88" s="17">
        <f t="shared" si="1"/>
        <v>-3.3333333333333339</v>
      </c>
      <c r="E88" s="17">
        <f t="shared" si="2"/>
        <v>-15.603333333333333</v>
      </c>
      <c r="F88" s="17">
        <f t="shared" si="3"/>
        <v>0</v>
      </c>
      <c r="G88" s="65"/>
      <c r="H88" s="66" t="s">
        <v>50</v>
      </c>
      <c r="I88" s="66"/>
      <c r="J88" s="37">
        <f>(J85*I86-I85*J86)/(J85-I85)</f>
        <v>5.1465201465201469</v>
      </c>
    </row>
    <row r="89" spans="1:10" s="17" customFormat="1">
      <c r="A89" s="62"/>
      <c r="B89" s="17">
        <f t="shared" si="0"/>
        <v>35</v>
      </c>
      <c r="C89" s="17">
        <f t="shared" si="0"/>
        <v>13.62</v>
      </c>
      <c r="D89" s="17">
        <f t="shared" si="1"/>
        <v>-6.6666666666666679</v>
      </c>
      <c r="E89" s="17">
        <f t="shared" si="2"/>
        <v>-20.286666666666669</v>
      </c>
      <c r="F89" s="17">
        <f>H67</f>
        <v>0</v>
      </c>
      <c r="G89" s="65"/>
      <c r="H89" s="66" t="s">
        <v>51</v>
      </c>
      <c r="I89" s="66"/>
      <c r="J89" s="37">
        <f>(J88-J86)/J85</f>
        <v>-0.43956043956044055</v>
      </c>
    </row>
    <row r="90" spans="1:10" s="17" customFormat="1">
      <c r="A90" s="62"/>
      <c r="B90" s="66" t="s">
        <v>52</v>
      </c>
      <c r="C90" s="66"/>
      <c r="D90" s="66"/>
      <c r="E90" s="66"/>
      <c r="F90" s="66"/>
      <c r="G90" s="66"/>
      <c r="H90" s="66"/>
      <c r="I90" s="66"/>
      <c r="J90" s="66"/>
    </row>
    <row r="91" spans="1:10" s="17" customFormat="1">
      <c r="A91" s="62"/>
      <c r="B91" s="17" t="s">
        <v>38</v>
      </c>
      <c r="C91" s="17" t="s">
        <v>39</v>
      </c>
      <c r="D91" s="17" t="s">
        <v>26</v>
      </c>
      <c r="E91" s="17" t="s">
        <v>40</v>
      </c>
      <c r="F91" s="17" t="s">
        <v>41</v>
      </c>
      <c r="G91" s="17" t="s">
        <v>42</v>
      </c>
      <c r="H91" s="66" t="s">
        <v>43</v>
      </c>
      <c r="I91" s="66"/>
      <c r="J91" s="66"/>
    </row>
    <row r="92" spans="1:10" s="17" customFormat="1">
      <c r="A92" s="62"/>
      <c r="B92" s="17">
        <f>B53</f>
        <v>-22</v>
      </c>
      <c r="C92" s="17">
        <f>D53</f>
        <v>0</v>
      </c>
      <c r="D92" s="17">
        <f>$C$73*B92+$D$73</f>
        <v>12.333333333333334</v>
      </c>
      <c r="E92" s="17">
        <f>D92-C92</f>
        <v>12.333333333333334</v>
      </c>
      <c r="F92" s="17">
        <f>IF(SIGN(E92*E93)=1,0,1)</f>
        <v>0</v>
      </c>
      <c r="G92" s="65">
        <f>MATCH(1,F92:F100,0)</f>
        <v>3</v>
      </c>
      <c r="H92" s="17" t="s">
        <v>25</v>
      </c>
      <c r="I92" s="17" t="s">
        <v>44</v>
      </c>
      <c r="J92" s="17" t="s">
        <v>45</v>
      </c>
    </row>
    <row r="93" spans="1:10" s="17" customFormat="1">
      <c r="A93" s="62"/>
      <c r="B93" s="17">
        <f t="shared" ref="B93:B100" si="4">B54</f>
        <v>-15</v>
      </c>
      <c r="C93" s="17">
        <f t="shared" ref="C93:C100" si="5">D54</f>
        <v>4.3899999999999997</v>
      </c>
      <c r="D93" s="17">
        <f t="shared" ref="D93:D100" si="6">$C$73*B93+$D$73</f>
        <v>10</v>
      </c>
      <c r="E93" s="17">
        <f t="shared" ref="E93:E100" si="7">D93-C93</f>
        <v>5.61</v>
      </c>
      <c r="F93" s="17">
        <f t="shared" ref="F93:F99" si="8">IF(SIGN(E93*E94)=1,0,1)</f>
        <v>0</v>
      </c>
      <c r="G93" s="65"/>
      <c r="H93" s="17">
        <f>INDEX(B92:B100,G92)</f>
        <v>-7</v>
      </c>
      <c r="I93" s="17">
        <f>INDEX(C92:C100,G92)</f>
        <v>5.77</v>
      </c>
      <c r="J93" s="17">
        <f>INDEX(D92:D100,G92)</f>
        <v>7.3333333333333339</v>
      </c>
    </row>
    <row r="94" spans="1:10" s="17" customFormat="1">
      <c r="A94" s="62"/>
      <c r="B94" s="17">
        <f t="shared" si="4"/>
        <v>-7</v>
      </c>
      <c r="C94" s="17">
        <f t="shared" si="5"/>
        <v>5.77</v>
      </c>
      <c r="D94" s="17">
        <f t="shared" si="6"/>
        <v>7.3333333333333339</v>
      </c>
      <c r="E94" s="17">
        <f t="shared" si="7"/>
        <v>1.5633333333333344</v>
      </c>
      <c r="F94" s="17">
        <f t="shared" si="8"/>
        <v>1</v>
      </c>
      <c r="G94" s="65"/>
      <c r="H94" s="17">
        <f>INDEX(B92:B100,G92+1)</f>
        <v>2</v>
      </c>
      <c r="I94" s="17">
        <f>INDEX(C92:C100,G92+1)</f>
        <v>6.66</v>
      </c>
      <c r="J94" s="17">
        <f>INDEX(D92:D100,G92+1)</f>
        <v>4.333333333333333</v>
      </c>
    </row>
    <row r="95" spans="1:10" s="17" customFormat="1">
      <c r="A95" s="62"/>
      <c r="B95" s="17">
        <f t="shared" si="4"/>
        <v>2</v>
      </c>
      <c r="C95" s="17">
        <f t="shared" si="5"/>
        <v>6.66</v>
      </c>
      <c r="D95" s="17">
        <f t="shared" si="6"/>
        <v>4.333333333333333</v>
      </c>
      <c r="E95" s="17">
        <f t="shared" si="7"/>
        <v>-2.3266666666666671</v>
      </c>
      <c r="F95" s="17">
        <f t="shared" si="8"/>
        <v>0</v>
      </c>
      <c r="G95" s="65"/>
      <c r="H95" s="66" t="s">
        <v>46</v>
      </c>
      <c r="I95" s="66"/>
      <c r="J95" s="66"/>
    </row>
    <row r="96" spans="1:10" s="17" customFormat="1">
      <c r="A96" s="62"/>
      <c r="B96" s="17">
        <f t="shared" si="4"/>
        <v>7</v>
      </c>
      <c r="C96" s="17">
        <f t="shared" si="5"/>
        <v>9.14</v>
      </c>
      <c r="D96" s="17">
        <f t="shared" si="6"/>
        <v>2.6666666666666665</v>
      </c>
      <c r="E96" s="17">
        <f t="shared" si="7"/>
        <v>-6.4733333333333345</v>
      </c>
      <c r="F96" s="17">
        <f t="shared" si="8"/>
        <v>0</v>
      </c>
      <c r="G96" s="65"/>
      <c r="H96" s="28" t="s">
        <v>47</v>
      </c>
      <c r="I96" s="17">
        <f>SLOPE(I93:I94,H93:H94)</f>
        <v>9.8888888888888957E-2</v>
      </c>
      <c r="J96" s="17">
        <f>SLOPE(J93:J94,H93:H94)</f>
        <v>-0.33333333333333343</v>
      </c>
    </row>
    <row r="97" spans="1:10" s="17" customFormat="1">
      <c r="A97" s="62"/>
      <c r="B97" s="17">
        <f t="shared" si="4"/>
        <v>10</v>
      </c>
      <c r="C97" s="17">
        <f t="shared" si="5"/>
        <v>9.74</v>
      </c>
      <c r="D97" s="17">
        <f t="shared" si="6"/>
        <v>1.6666666666666661</v>
      </c>
      <c r="E97" s="17">
        <f t="shared" si="7"/>
        <v>-8.0733333333333341</v>
      </c>
      <c r="F97" s="17">
        <f t="shared" si="8"/>
        <v>0</v>
      </c>
      <c r="G97" s="65"/>
      <c r="H97" s="28" t="s">
        <v>48</v>
      </c>
      <c r="I97" s="17">
        <f>INTERCEPT(I93:I94,H93:H94)</f>
        <v>6.4622222222222225</v>
      </c>
      <c r="J97" s="17">
        <f>INTERCEPT(J93:J94,H93:H94)</f>
        <v>5</v>
      </c>
    </row>
    <row r="98" spans="1:10" s="17" customFormat="1">
      <c r="A98" s="62"/>
      <c r="B98" s="17">
        <f t="shared" si="4"/>
        <v>15</v>
      </c>
      <c r="C98" s="17">
        <f t="shared" si="5"/>
        <v>10.32</v>
      </c>
      <c r="D98" s="17">
        <f t="shared" si="6"/>
        <v>0</v>
      </c>
      <c r="E98" s="17">
        <f t="shared" si="7"/>
        <v>-10.32</v>
      </c>
      <c r="F98" s="17">
        <f t="shared" si="8"/>
        <v>0</v>
      </c>
      <c r="G98" s="65"/>
      <c r="H98" s="66" t="s">
        <v>49</v>
      </c>
      <c r="I98" s="66"/>
      <c r="J98" s="66"/>
    </row>
    <row r="99" spans="1:10" s="17" customFormat="1">
      <c r="A99" s="62"/>
      <c r="B99" s="17">
        <f t="shared" si="4"/>
        <v>25</v>
      </c>
      <c r="C99" s="17">
        <f t="shared" si="5"/>
        <v>11.62</v>
      </c>
      <c r="D99" s="17">
        <f t="shared" si="6"/>
        <v>-3.3333333333333339</v>
      </c>
      <c r="E99" s="17">
        <f t="shared" si="7"/>
        <v>-14.953333333333333</v>
      </c>
      <c r="F99" s="17">
        <f t="shared" si="8"/>
        <v>0</v>
      </c>
      <c r="G99" s="65"/>
      <c r="H99" s="66" t="s">
        <v>50</v>
      </c>
      <c r="I99" s="66"/>
      <c r="J99" s="37">
        <f>(J96*I97-I96*J97)/(J96-I96)</f>
        <v>6.1276778063410458</v>
      </c>
    </row>
    <row r="100" spans="1:10" s="17" customFormat="1">
      <c r="A100" s="62"/>
      <c r="B100" s="17">
        <f t="shared" si="4"/>
        <v>35</v>
      </c>
      <c r="C100" s="17">
        <f t="shared" si="5"/>
        <v>14.27</v>
      </c>
      <c r="D100" s="17">
        <f t="shared" si="6"/>
        <v>-6.6666666666666679</v>
      </c>
      <c r="E100" s="17">
        <f t="shared" si="7"/>
        <v>-20.936666666666667</v>
      </c>
      <c r="F100" s="17">
        <f>F89</f>
        <v>0</v>
      </c>
      <c r="G100" s="65"/>
      <c r="H100" s="66" t="s">
        <v>51</v>
      </c>
      <c r="I100" s="66"/>
      <c r="J100" s="37">
        <f>(J99-J97)/J96</f>
        <v>-3.3830334190231364</v>
      </c>
    </row>
    <row r="101" spans="1:10" s="17" customFormat="1" ht="15" customHeight="1">
      <c r="A101" s="62" t="s">
        <v>53</v>
      </c>
      <c r="B101" s="63" t="s">
        <v>54</v>
      </c>
      <c r="C101" s="63"/>
      <c r="D101" s="63"/>
      <c r="E101" s="63"/>
      <c r="F101" s="63"/>
      <c r="G101" s="63"/>
      <c r="H101" s="63"/>
      <c r="I101" s="63"/>
      <c r="J101" s="63"/>
    </row>
    <row r="102" spans="1:10" s="17" customFormat="1" ht="15" customHeight="1">
      <c r="A102" s="62"/>
      <c r="B102" s="16" t="s">
        <v>32</v>
      </c>
      <c r="C102" s="28" t="s">
        <v>25</v>
      </c>
      <c r="D102" s="29" t="s">
        <v>26</v>
      </c>
      <c r="E102" s="66"/>
      <c r="F102" s="66"/>
      <c r="G102" s="66"/>
      <c r="H102" s="66"/>
      <c r="I102" s="66"/>
      <c r="J102" s="66"/>
    </row>
    <row r="103" spans="1:10" s="17" customFormat="1" ht="15" customHeight="1">
      <c r="A103" s="62"/>
      <c r="B103" s="28">
        <v>1</v>
      </c>
      <c r="C103" s="28">
        <f>G66-0.01</f>
        <v>-12.01</v>
      </c>
      <c r="D103" s="29">
        <f>H66</f>
        <v>9</v>
      </c>
      <c r="E103" s="66"/>
      <c r="F103" s="66"/>
      <c r="G103" s="66"/>
      <c r="H103" s="66"/>
      <c r="I103" s="66"/>
      <c r="J103" s="66"/>
    </row>
    <row r="104" spans="1:10" s="17" customFormat="1" ht="15" customHeight="1">
      <c r="A104" s="62"/>
      <c r="B104" s="28">
        <v>2</v>
      </c>
      <c r="C104" s="28">
        <f>G67</f>
        <v>-12</v>
      </c>
      <c r="D104" s="28">
        <f>H67</f>
        <v>0</v>
      </c>
      <c r="E104" s="66"/>
      <c r="F104" s="66"/>
      <c r="G104" s="66"/>
      <c r="H104" s="66"/>
      <c r="I104" s="66"/>
      <c r="J104" s="66"/>
    </row>
    <row r="105" spans="1:10" s="17" customFormat="1" ht="15.75" customHeight="1">
      <c r="A105" s="62"/>
      <c r="B105" s="30"/>
      <c r="C105" s="30" t="s">
        <v>33</v>
      </c>
      <c r="D105" s="30" t="s">
        <v>34</v>
      </c>
      <c r="E105" s="66"/>
      <c r="F105" s="66"/>
      <c r="G105" s="66"/>
      <c r="H105" s="66"/>
      <c r="I105" s="66"/>
      <c r="J105" s="66"/>
    </row>
    <row r="106" spans="1:10" s="17" customFormat="1" ht="15.75" customHeight="1">
      <c r="A106" s="62"/>
      <c r="B106" s="16" t="s">
        <v>35</v>
      </c>
      <c r="C106" s="38" cm="1">
        <f t="array" ref="C106:D106">LINEST(D103:D104,C103:C104,1)</f>
        <v>-900.00000000001921</v>
      </c>
      <c r="D106" s="32">
        <v>-10800.000000000229</v>
      </c>
      <c r="E106" s="66"/>
      <c r="F106" s="66"/>
      <c r="G106" s="66"/>
      <c r="H106" s="66"/>
      <c r="I106" s="66"/>
      <c r="J106" s="66"/>
    </row>
    <row r="107" spans="1:10" s="17" customFormat="1" ht="15" customHeight="1">
      <c r="A107" s="62"/>
      <c r="B107" s="66" t="s">
        <v>37</v>
      </c>
      <c r="C107" s="66"/>
      <c r="D107" s="66"/>
      <c r="E107" s="66"/>
      <c r="F107" s="66"/>
      <c r="G107" s="66"/>
      <c r="H107" s="66"/>
      <c r="I107" s="66"/>
      <c r="J107" s="66"/>
    </row>
    <row r="108" spans="1:10" s="17" customFormat="1" ht="15" customHeight="1">
      <c r="A108" s="62"/>
      <c r="B108" s="17" t="s">
        <v>38</v>
      </c>
      <c r="C108" s="17" t="s">
        <v>39</v>
      </c>
      <c r="D108" s="17" t="s">
        <v>26</v>
      </c>
      <c r="E108" s="17" t="s">
        <v>40</v>
      </c>
      <c r="F108" s="17" t="s">
        <v>41</v>
      </c>
      <c r="G108" s="17" t="s">
        <v>42</v>
      </c>
      <c r="H108" s="66" t="s">
        <v>43</v>
      </c>
      <c r="I108" s="66"/>
      <c r="J108" s="66"/>
    </row>
    <row r="109" spans="1:10" s="17" customFormat="1" ht="15" customHeight="1">
      <c r="A109" s="62"/>
      <c r="B109" s="17">
        <f>B53</f>
        <v>-22</v>
      </c>
      <c r="C109" s="17">
        <f>C53</f>
        <v>0</v>
      </c>
      <c r="D109" s="17">
        <f>$C$106*B109+$D$106</f>
        <v>9000.0000000001928</v>
      </c>
      <c r="E109" s="17">
        <f t="shared" ref="E109:E117" si="9">D109-C109</f>
        <v>9000.0000000001928</v>
      </c>
      <c r="F109" s="17">
        <f>IF(SIGN(E109*E110)=1,0,1)</f>
        <v>0</v>
      </c>
      <c r="G109" s="65">
        <f>MATCH(1,F109:F117,0)</f>
        <v>2</v>
      </c>
      <c r="H109" s="17" t="s">
        <v>25</v>
      </c>
      <c r="I109" s="17" t="s">
        <v>44</v>
      </c>
      <c r="J109" s="17" t="s">
        <v>45</v>
      </c>
    </row>
    <row r="110" spans="1:10" s="17" customFormat="1" ht="15" customHeight="1">
      <c r="A110" s="62"/>
      <c r="B110" s="17">
        <f t="shared" ref="B110:C117" si="10">B54</f>
        <v>-15</v>
      </c>
      <c r="C110" s="17">
        <f t="shared" si="10"/>
        <v>3.27</v>
      </c>
      <c r="D110" s="17">
        <f>$C$106*B110+$D$106</f>
        <v>2700.0000000000582</v>
      </c>
      <c r="E110" s="17">
        <f t="shared" si="9"/>
        <v>2696.7300000000582</v>
      </c>
      <c r="F110" s="17">
        <f t="shared" ref="F110:F116" si="11">IF(SIGN(E110*E111)=1,0,1)</f>
        <v>1</v>
      </c>
      <c r="G110" s="65"/>
      <c r="H110" s="17">
        <f>INDEX(B109:B117,G109)</f>
        <v>-15</v>
      </c>
      <c r="I110" s="17">
        <f>INDEX(C109:C117,G109)</f>
        <v>3.27</v>
      </c>
      <c r="J110" s="17">
        <f>INDEX(D109:D117,G109)</f>
        <v>2700.0000000000582</v>
      </c>
    </row>
    <row r="111" spans="1:10" s="17" customFormat="1" ht="15" customHeight="1">
      <c r="A111" s="62"/>
      <c r="B111" s="17">
        <f t="shared" si="10"/>
        <v>-7</v>
      </c>
      <c r="C111" s="17">
        <f t="shared" si="10"/>
        <v>4.68</v>
      </c>
      <c r="D111" s="17">
        <f t="shared" ref="D111:D117" si="12">$C$106*B111+$D$106</f>
        <v>-4500.0000000000946</v>
      </c>
      <c r="E111" s="17">
        <f t="shared" si="9"/>
        <v>-4504.6800000000949</v>
      </c>
      <c r="F111" s="17">
        <f t="shared" si="11"/>
        <v>0</v>
      </c>
      <c r="G111" s="65"/>
      <c r="H111" s="17">
        <f>INDEX(B109:B117,G109+1)</f>
        <v>-7</v>
      </c>
      <c r="I111" s="17">
        <f>INDEX(C109:C117,G109+1)</f>
        <v>4.68</v>
      </c>
      <c r="J111" s="17">
        <f>INDEX(D109:D117,G109+1)</f>
        <v>-4500.0000000000946</v>
      </c>
    </row>
    <row r="112" spans="1:10" s="17" customFormat="1" ht="15" customHeight="1">
      <c r="A112" s="62"/>
      <c r="B112" s="17">
        <f t="shared" si="10"/>
        <v>2</v>
      </c>
      <c r="C112" s="17">
        <f t="shared" si="10"/>
        <v>5.32</v>
      </c>
      <c r="D112" s="17">
        <f t="shared" si="12"/>
        <v>-12600.000000000267</v>
      </c>
      <c r="E112" s="17">
        <f t="shared" si="9"/>
        <v>-12605.320000000267</v>
      </c>
      <c r="F112" s="17">
        <f t="shared" si="11"/>
        <v>0</v>
      </c>
      <c r="G112" s="65"/>
      <c r="H112" s="66" t="s">
        <v>46</v>
      </c>
      <c r="I112" s="66"/>
      <c r="J112" s="66"/>
    </row>
    <row r="113" spans="1:11" s="17" customFormat="1" ht="15" customHeight="1">
      <c r="A113" s="62"/>
      <c r="B113" s="17">
        <f t="shared" si="10"/>
        <v>7</v>
      </c>
      <c r="C113" s="17">
        <f t="shared" si="10"/>
        <v>6.4</v>
      </c>
      <c r="D113" s="17">
        <f>$C$106*B113+$D$106</f>
        <v>-17100.000000000364</v>
      </c>
      <c r="E113" s="17">
        <f t="shared" si="9"/>
        <v>-17106.400000000365</v>
      </c>
      <c r="F113" s="17">
        <f t="shared" si="11"/>
        <v>0</v>
      </c>
      <c r="G113" s="65"/>
      <c r="H113" s="28" t="s">
        <v>47</v>
      </c>
      <c r="I113" s="17">
        <f>SLOPE(I110:I111,H110:H111)</f>
        <v>0.17624999999999996</v>
      </c>
      <c r="J113" s="17">
        <f>SLOPE(J110:J111,H110:H111)</f>
        <v>-900.0000000000191</v>
      </c>
    </row>
    <row r="114" spans="1:11" s="17" customFormat="1" ht="15" customHeight="1">
      <c r="A114" s="62"/>
      <c r="B114" s="17">
        <f t="shared" si="10"/>
        <v>10</v>
      </c>
      <c r="C114" s="17">
        <f t="shared" si="10"/>
        <v>8.9700000000000006</v>
      </c>
      <c r="D114" s="17">
        <f t="shared" si="12"/>
        <v>-19800.000000000422</v>
      </c>
      <c r="E114" s="17">
        <f t="shared" si="9"/>
        <v>-19808.970000000423</v>
      </c>
      <c r="F114" s="17">
        <f t="shared" si="11"/>
        <v>0</v>
      </c>
      <c r="G114" s="65"/>
      <c r="H114" s="28" t="s">
        <v>48</v>
      </c>
      <c r="I114" s="17">
        <f>INTERCEPT(I110:I111,H110:H111)</f>
        <v>5.9137499999999994</v>
      </c>
      <c r="J114" s="17">
        <f>INTERCEPT(J110:J111,H110:H111)</f>
        <v>-10800.000000000229</v>
      </c>
    </row>
    <row r="115" spans="1:11" s="17" customFormat="1" ht="15.75" customHeight="1">
      <c r="A115" s="62"/>
      <c r="B115" s="17">
        <f t="shared" si="10"/>
        <v>15</v>
      </c>
      <c r="C115" s="17">
        <f t="shared" si="10"/>
        <v>9.99</v>
      </c>
      <c r="D115" s="17">
        <f t="shared" si="12"/>
        <v>-24300.000000000517</v>
      </c>
      <c r="E115" s="17">
        <f t="shared" si="9"/>
        <v>-24309.990000000518</v>
      </c>
      <c r="F115" s="17">
        <f t="shared" si="11"/>
        <v>0</v>
      </c>
      <c r="G115" s="65"/>
      <c r="H115" s="66" t="s">
        <v>49</v>
      </c>
      <c r="I115" s="66"/>
      <c r="J115" s="66"/>
      <c r="K115" s="39" t="s">
        <v>55</v>
      </c>
    </row>
    <row r="116" spans="1:11" s="17" customFormat="1" ht="15" customHeight="1">
      <c r="A116" s="62"/>
      <c r="B116" s="17">
        <f t="shared" si="10"/>
        <v>25</v>
      </c>
      <c r="C116" s="17">
        <f t="shared" si="10"/>
        <v>12.27</v>
      </c>
      <c r="D116" s="17">
        <f t="shared" si="12"/>
        <v>-33300.000000000713</v>
      </c>
      <c r="E116" s="17">
        <f t="shared" si="9"/>
        <v>-33312.27000000071</v>
      </c>
      <c r="F116" s="17">
        <f t="shared" si="11"/>
        <v>0</v>
      </c>
      <c r="G116" s="65"/>
      <c r="H116" s="66" t="s">
        <v>51</v>
      </c>
      <c r="I116" s="66"/>
      <c r="J116" s="37">
        <f>(J113*I114-I113*J114)/(J113-I113)</f>
        <v>3.7980062237811767</v>
      </c>
      <c r="K116" s="17">
        <f>J116</f>
        <v>3.7980062237811767</v>
      </c>
    </row>
    <row r="117" spans="1:11" s="17" customFormat="1" ht="15.75" customHeight="1">
      <c r="A117" s="62"/>
      <c r="B117" s="17">
        <f t="shared" si="10"/>
        <v>35</v>
      </c>
      <c r="C117" s="17">
        <f t="shared" si="10"/>
        <v>13.62</v>
      </c>
      <c r="D117" s="17">
        <f t="shared" si="12"/>
        <v>-42300.000000000902</v>
      </c>
      <c r="E117" s="17">
        <f t="shared" si="9"/>
        <v>-42313.620000000905</v>
      </c>
      <c r="F117" s="17">
        <f>F89</f>
        <v>0</v>
      </c>
      <c r="G117" s="65"/>
      <c r="H117" s="66" t="s">
        <v>50</v>
      </c>
      <c r="I117" s="66"/>
      <c r="J117" s="37">
        <f>ROUND((J116-J114)/J113,1)</f>
        <v>-12</v>
      </c>
      <c r="K117" s="20">
        <f>G63</f>
        <v>-15</v>
      </c>
    </row>
    <row r="118" spans="1:11" s="17" customFormat="1" ht="15" customHeight="1">
      <c r="A118" s="62"/>
      <c r="B118" s="66" t="s">
        <v>52</v>
      </c>
      <c r="C118" s="66"/>
      <c r="D118" s="66"/>
      <c r="E118" s="66"/>
      <c r="F118" s="66"/>
      <c r="G118" s="66"/>
      <c r="H118" s="66"/>
      <c r="I118" s="66"/>
      <c r="J118" s="66"/>
    </row>
    <row r="119" spans="1:11" s="17" customFormat="1" ht="15" customHeight="1">
      <c r="A119" s="62"/>
      <c r="B119" s="17" t="s">
        <v>38</v>
      </c>
      <c r="C119" s="17" t="s">
        <v>39</v>
      </c>
      <c r="D119" s="17" t="s">
        <v>26</v>
      </c>
      <c r="E119" s="17" t="s">
        <v>40</v>
      </c>
      <c r="F119" s="17" t="s">
        <v>41</v>
      </c>
      <c r="G119" s="17" t="s">
        <v>42</v>
      </c>
      <c r="H119" s="66" t="s">
        <v>43</v>
      </c>
      <c r="I119" s="66"/>
      <c r="J119" s="66"/>
    </row>
    <row r="120" spans="1:11" s="17" customFormat="1" ht="15" customHeight="1">
      <c r="A120" s="62"/>
      <c r="B120" s="17">
        <f>B109</f>
        <v>-22</v>
      </c>
      <c r="C120" s="17">
        <f>D53</f>
        <v>0</v>
      </c>
      <c r="D120" s="17">
        <f>$C$106*B120+$D$106</f>
        <v>9000.0000000001928</v>
      </c>
      <c r="E120" s="17">
        <f>D120-C120</f>
        <v>9000.0000000001928</v>
      </c>
      <c r="F120" s="17">
        <f>IF(SIGN(E120*E121)=1,0,1)</f>
        <v>0</v>
      </c>
      <c r="G120" s="65">
        <f>MATCH(1,F120:F128,0)</f>
        <v>2</v>
      </c>
      <c r="H120" s="17" t="s">
        <v>25</v>
      </c>
      <c r="I120" s="17" t="s">
        <v>44</v>
      </c>
      <c r="J120" s="17" t="s">
        <v>45</v>
      </c>
    </row>
    <row r="121" spans="1:11" s="17" customFormat="1" ht="15" customHeight="1">
      <c r="A121" s="62"/>
      <c r="B121" s="17">
        <f t="shared" ref="B121:B128" si="13">B110</f>
        <v>-15</v>
      </c>
      <c r="C121" s="17">
        <f t="shared" ref="C121:C128" si="14">D54</f>
        <v>4.3899999999999997</v>
      </c>
      <c r="D121" s="17">
        <f t="shared" ref="D121:D128" si="15">$C$106*B121+$D$106</f>
        <v>2700.0000000000582</v>
      </c>
      <c r="E121" s="17">
        <f t="shared" ref="E121:E128" si="16">D121-C121</f>
        <v>2695.6100000000583</v>
      </c>
      <c r="F121" s="17">
        <f t="shared" ref="F121:F127" si="17">IF(SIGN(E121*E122)=1,0,1)</f>
        <v>1</v>
      </c>
      <c r="G121" s="65"/>
      <c r="H121" s="17">
        <f>INDEX(B120:B128,G120)</f>
        <v>-15</v>
      </c>
      <c r="I121" s="17">
        <f>INDEX(C120:C128,G120)</f>
        <v>4.3899999999999997</v>
      </c>
      <c r="J121" s="17">
        <f>INDEX(D120:D128,G120)</f>
        <v>2700.0000000000582</v>
      </c>
    </row>
    <row r="122" spans="1:11" s="17" customFormat="1" ht="15" customHeight="1">
      <c r="A122" s="62"/>
      <c r="B122" s="17">
        <f t="shared" si="13"/>
        <v>-7</v>
      </c>
      <c r="C122" s="17">
        <f t="shared" si="14"/>
        <v>5.77</v>
      </c>
      <c r="D122" s="17">
        <f t="shared" si="15"/>
        <v>-4500.0000000000946</v>
      </c>
      <c r="E122" s="17">
        <f t="shared" si="16"/>
        <v>-4505.770000000095</v>
      </c>
      <c r="F122" s="17">
        <f t="shared" si="17"/>
        <v>0</v>
      </c>
      <c r="G122" s="65"/>
      <c r="H122" s="17">
        <f>INDEX(B120:B128,G120+1)</f>
        <v>-7</v>
      </c>
      <c r="I122" s="17">
        <f>INDEX(C120:C128,G120+1)</f>
        <v>5.77</v>
      </c>
      <c r="J122" s="17">
        <f>INDEX(D120:D128,G120+1)</f>
        <v>-4500.0000000000946</v>
      </c>
    </row>
    <row r="123" spans="1:11" s="17" customFormat="1" ht="15" customHeight="1">
      <c r="A123" s="62"/>
      <c r="B123" s="17">
        <f t="shared" si="13"/>
        <v>2</v>
      </c>
      <c r="C123" s="17">
        <f t="shared" si="14"/>
        <v>6.66</v>
      </c>
      <c r="D123" s="17">
        <f t="shared" si="15"/>
        <v>-12600.000000000267</v>
      </c>
      <c r="E123" s="17">
        <f t="shared" si="16"/>
        <v>-12606.660000000267</v>
      </c>
      <c r="F123" s="17">
        <f t="shared" si="17"/>
        <v>0</v>
      </c>
      <c r="G123" s="65"/>
      <c r="H123" s="66" t="s">
        <v>46</v>
      </c>
      <c r="I123" s="66"/>
      <c r="J123" s="66"/>
    </row>
    <row r="124" spans="1:11" s="17" customFormat="1" ht="15" customHeight="1">
      <c r="A124" s="62"/>
      <c r="B124" s="17">
        <f t="shared" si="13"/>
        <v>7</v>
      </c>
      <c r="C124" s="17">
        <f t="shared" si="14"/>
        <v>9.14</v>
      </c>
      <c r="D124" s="17">
        <f t="shared" si="15"/>
        <v>-17100.000000000364</v>
      </c>
      <c r="E124" s="17">
        <f t="shared" si="16"/>
        <v>-17109.140000000363</v>
      </c>
      <c r="F124" s="17">
        <f t="shared" si="17"/>
        <v>0</v>
      </c>
      <c r="G124" s="65"/>
      <c r="H124" s="28" t="s">
        <v>47</v>
      </c>
      <c r="I124" s="17">
        <f>SLOPE(I121:I122,H121:H122)</f>
        <v>0.17249999999999999</v>
      </c>
      <c r="J124" s="17">
        <f>SLOPE(J121:J122,H121:H122)</f>
        <v>-900.0000000000191</v>
      </c>
    </row>
    <row r="125" spans="1:11" s="17" customFormat="1" ht="15" customHeight="1">
      <c r="A125" s="62"/>
      <c r="B125" s="17">
        <f t="shared" si="13"/>
        <v>10</v>
      </c>
      <c r="C125" s="17">
        <f t="shared" si="14"/>
        <v>9.74</v>
      </c>
      <c r="D125" s="17">
        <f t="shared" si="15"/>
        <v>-19800.000000000422</v>
      </c>
      <c r="E125" s="17">
        <f>D125-C125</f>
        <v>-19809.740000000424</v>
      </c>
      <c r="F125" s="17">
        <f>IF(SIGN(E125*E126)=1,0,1)</f>
        <v>0</v>
      </c>
      <c r="G125" s="65"/>
      <c r="H125" s="28" t="s">
        <v>48</v>
      </c>
      <c r="I125" s="17">
        <f>INTERCEPT(I121:I122,H121:H122)</f>
        <v>6.9775</v>
      </c>
      <c r="J125" s="17">
        <f>INTERCEPT(J121:J122,H121:H122)</f>
        <v>-10800.000000000229</v>
      </c>
    </row>
    <row r="126" spans="1:11" s="17" customFormat="1" ht="15.75" customHeight="1">
      <c r="A126" s="62"/>
      <c r="B126" s="17">
        <f t="shared" si="13"/>
        <v>15</v>
      </c>
      <c r="C126" s="17">
        <f t="shared" si="14"/>
        <v>10.32</v>
      </c>
      <c r="D126" s="17">
        <f t="shared" si="15"/>
        <v>-24300.000000000517</v>
      </c>
      <c r="E126" s="17">
        <f t="shared" si="16"/>
        <v>-24310.320000000516</v>
      </c>
      <c r="F126" s="17">
        <f t="shared" si="17"/>
        <v>0</v>
      </c>
      <c r="G126" s="65"/>
      <c r="H126" s="66" t="s">
        <v>49</v>
      </c>
      <c r="I126" s="66"/>
      <c r="J126" s="66"/>
      <c r="K126" s="39" t="s">
        <v>55</v>
      </c>
    </row>
    <row r="127" spans="1:11" s="17" customFormat="1">
      <c r="A127" s="62"/>
      <c r="B127" s="17">
        <f t="shared" si="13"/>
        <v>25</v>
      </c>
      <c r="C127" s="17">
        <f t="shared" si="14"/>
        <v>11.62</v>
      </c>
      <c r="D127" s="17">
        <f t="shared" si="15"/>
        <v>-33300.000000000713</v>
      </c>
      <c r="E127" s="17">
        <f t="shared" si="16"/>
        <v>-33311.620000000716</v>
      </c>
      <c r="F127" s="17">
        <f t="shared" si="17"/>
        <v>0</v>
      </c>
      <c r="G127" s="65"/>
      <c r="H127" s="66" t="s">
        <v>51</v>
      </c>
      <c r="I127" s="66"/>
      <c r="J127" s="37">
        <f>(J124*I125-I124*J125)/(J124-I124)</f>
        <v>4.9065595760812517</v>
      </c>
      <c r="K127" s="17">
        <f>J127</f>
        <v>4.9065595760812517</v>
      </c>
    </row>
    <row r="128" spans="1:11" s="17" customFormat="1">
      <c r="A128" s="62"/>
      <c r="B128" s="17">
        <f t="shared" si="13"/>
        <v>35</v>
      </c>
      <c r="C128" s="17">
        <f t="shared" si="14"/>
        <v>14.27</v>
      </c>
      <c r="D128" s="17">
        <f t="shared" si="15"/>
        <v>-42300.000000000902</v>
      </c>
      <c r="E128" s="17">
        <f t="shared" si="16"/>
        <v>-42314.270000000899</v>
      </c>
      <c r="F128" s="17">
        <f>F89</f>
        <v>0</v>
      </c>
      <c r="G128" s="65"/>
      <c r="H128" s="66" t="s">
        <v>50</v>
      </c>
      <c r="I128" s="66"/>
      <c r="J128" s="37">
        <f>ROUND((J127-J125)/J124,1)</f>
        <v>-12</v>
      </c>
      <c r="K128" s="20">
        <f>G63</f>
        <v>-15</v>
      </c>
    </row>
    <row r="129" s="17" customFormat="1"/>
    <row r="130" s="17" customFormat="1"/>
    <row r="131" s="17" customFormat="1"/>
    <row r="132" s="17" customFormat="1"/>
    <row r="133" s="17" customFormat="1"/>
    <row r="134" s="17" customFormat="1"/>
    <row r="135" s="17" customFormat="1"/>
    <row r="136" s="17" customFormat="1"/>
    <row r="137" s="17" customFormat="1"/>
    <row r="138" s="17" customFormat="1"/>
    <row r="139" s="17" customFormat="1"/>
    <row r="140" s="17" customFormat="1"/>
    <row r="141" s="17" customFormat="1"/>
    <row r="142" s="17" customFormat="1"/>
    <row r="143" s="17" customFormat="1"/>
    <row r="144" s="17" customFormat="1"/>
    <row r="145" s="17" customFormat="1"/>
    <row r="146" s="17" customFormat="1"/>
    <row r="147" s="17" customFormat="1"/>
    <row r="148" s="17" customFormat="1"/>
    <row r="149" s="17" customFormat="1"/>
    <row r="150" s="17" customFormat="1"/>
    <row r="151" s="17" customFormat="1"/>
    <row r="152" s="17" customFormat="1"/>
    <row r="153" s="17" customFormat="1"/>
    <row r="154" s="17" customFormat="1"/>
    <row r="155" s="17" customFormat="1"/>
    <row r="156" s="17" customFormat="1"/>
    <row r="157" s="17" customFormat="1"/>
    <row r="158" s="17" customFormat="1"/>
    <row r="159" s="17" customFormat="1"/>
    <row r="160" s="17" customFormat="1"/>
    <row r="161" s="17" customFormat="1"/>
    <row r="162" s="17" customFormat="1"/>
    <row r="163" s="17" customFormat="1"/>
    <row r="164" s="17" customFormat="1"/>
    <row r="165" s="17" customFormat="1"/>
    <row r="166" s="17" customFormat="1"/>
    <row r="167" s="17" customFormat="1"/>
    <row r="168" s="17" customFormat="1"/>
    <row r="169" s="17" customFormat="1"/>
    <row r="170" s="17" customFormat="1"/>
    <row r="171" s="17" customFormat="1"/>
    <row r="172" s="17" customFormat="1"/>
    <row r="173" s="17" customFormat="1"/>
    <row r="174" s="17" customFormat="1"/>
    <row r="175" s="17" customFormat="1"/>
    <row r="176" s="17" customFormat="1"/>
    <row r="177" s="17" customFormat="1"/>
    <row r="178" s="17" customFormat="1"/>
    <row r="179" s="17" customFormat="1"/>
    <row r="180" s="17" customFormat="1"/>
    <row r="181" s="17" customFormat="1"/>
    <row r="182" s="17" customFormat="1"/>
    <row r="183" s="17" customFormat="1"/>
    <row r="184" s="17" customFormat="1"/>
    <row r="185" s="17" customFormat="1"/>
    <row r="186" s="17" customFormat="1"/>
    <row r="187" s="17" customFormat="1"/>
    <row r="188" s="17" customFormat="1"/>
    <row r="189" s="17" customFormat="1"/>
    <row r="190" s="17" customFormat="1"/>
    <row r="191" s="17" customFormat="1"/>
    <row r="192" s="17" customFormat="1"/>
    <row r="193" s="17" customFormat="1"/>
    <row r="194" s="17" customFormat="1"/>
    <row r="195" s="17" customFormat="1"/>
    <row r="196" s="17" customFormat="1"/>
    <row r="197" s="17" customFormat="1"/>
    <row r="198" s="17" customFormat="1"/>
    <row r="199" s="17" customFormat="1"/>
    <row r="200" s="17" customFormat="1"/>
    <row r="201" s="17" customFormat="1"/>
    <row r="202" s="17" customFormat="1"/>
    <row r="203" s="17" customFormat="1"/>
    <row r="204" s="17" customFormat="1"/>
    <row r="205" s="17" customFormat="1"/>
    <row r="206" s="17" customFormat="1"/>
    <row r="207" s="17" customFormat="1"/>
    <row r="208" s="17" customFormat="1"/>
    <row r="209" s="17" customFormat="1"/>
    <row r="210" s="17" customFormat="1"/>
    <row r="211" s="17" customFormat="1"/>
    <row r="212" s="17" customFormat="1"/>
    <row r="213" s="17" customFormat="1"/>
    <row r="214" s="17" customFormat="1"/>
    <row r="215" s="17" customFormat="1"/>
    <row r="216" s="17" customFormat="1"/>
    <row r="217" s="17" customFormat="1"/>
    <row r="218" s="17" customFormat="1"/>
    <row r="219" s="17" customFormat="1"/>
    <row r="220" s="17" customFormat="1"/>
    <row r="221" s="17" customFormat="1"/>
    <row r="222" s="17" customFormat="1"/>
    <row r="223" s="17" customFormat="1"/>
    <row r="224" s="17" customFormat="1"/>
    <row r="225" s="17" customFormat="1"/>
    <row r="226" s="17" customFormat="1"/>
    <row r="227" s="17" customFormat="1"/>
    <row r="228" s="17" customFormat="1"/>
    <row r="229" s="17" customFormat="1"/>
    <row r="230" s="17" customFormat="1"/>
    <row r="231" s="17" customFormat="1"/>
    <row r="232" s="17" customFormat="1"/>
    <row r="233" s="17" customFormat="1"/>
    <row r="234" s="17" customFormat="1"/>
    <row r="235" s="17" customFormat="1"/>
    <row r="236" s="17" customFormat="1"/>
    <row r="237" s="17" customFormat="1"/>
    <row r="238" s="17" customFormat="1"/>
    <row r="239" s="17" customFormat="1"/>
    <row r="240" s="17" customFormat="1"/>
    <row r="241" s="17" customFormat="1"/>
    <row r="242" s="17" customFormat="1"/>
    <row r="243" s="17" customFormat="1"/>
    <row r="244" s="17" customFormat="1"/>
    <row r="245" s="17" customFormat="1"/>
    <row r="246" s="17" customFormat="1"/>
    <row r="247" s="17" customFormat="1"/>
    <row r="248" s="17" customFormat="1"/>
    <row r="249" s="17" customFormat="1"/>
    <row r="250" s="17" customFormat="1"/>
    <row r="251" s="17" customFormat="1"/>
    <row r="252" s="17" customFormat="1"/>
    <row r="253" s="17" customFormat="1"/>
    <row r="254" s="17" customFormat="1"/>
    <row r="255" s="17" customFormat="1"/>
    <row r="256" s="17" customFormat="1"/>
    <row r="257" s="17" customFormat="1"/>
    <row r="258" s="17" customFormat="1"/>
    <row r="259" s="17" customFormat="1"/>
    <row r="260" s="17" customFormat="1"/>
    <row r="261" s="17" customFormat="1"/>
    <row r="262" s="17" customFormat="1"/>
    <row r="263" s="17" customFormat="1"/>
    <row r="264" s="17" customFormat="1"/>
    <row r="265" s="17" customFormat="1"/>
    <row r="266" s="17" customFormat="1"/>
    <row r="267" s="17" customFormat="1"/>
    <row r="268" s="17" customFormat="1"/>
    <row r="269" s="17" customFormat="1"/>
    <row r="270" s="17" customFormat="1"/>
    <row r="271" s="17" customFormat="1"/>
    <row r="272" s="17" customFormat="1"/>
    <row r="273" s="17" customFormat="1"/>
    <row r="274" s="17" customFormat="1"/>
    <row r="275" s="17" customFormat="1"/>
    <row r="276" s="17" customFormat="1"/>
    <row r="277" s="17" customFormat="1"/>
    <row r="278" s="17" customFormat="1"/>
    <row r="279" s="17" customFormat="1"/>
    <row r="280" s="17" customFormat="1"/>
    <row r="281" s="17" customFormat="1"/>
    <row r="282" s="17" customFormat="1"/>
    <row r="283" s="17" customFormat="1"/>
    <row r="284" s="17" customFormat="1"/>
    <row r="285" s="17" customFormat="1"/>
    <row r="286" s="17" customFormat="1"/>
    <row r="287" s="17" customFormat="1"/>
    <row r="288" s="17" customFormat="1"/>
    <row r="289" s="17" customFormat="1"/>
    <row r="290" s="17" customFormat="1"/>
    <row r="291" s="17" customFormat="1"/>
    <row r="292" s="17" customFormat="1"/>
    <row r="293" s="17" customFormat="1"/>
    <row r="294" s="17" customFormat="1"/>
    <row r="295" s="17" customFormat="1"/>
    <row r="296" s="17" customFormat="1"/>
    <row r="297" s="17" customFormat="1"/>
    <row r="298" s="17" customFormat="1"/>
    <row r="299" s="17" customFormat="1"/>
    <row r="300" s="17" customFormat="1"/>
    <row r="301" s="17" customFormat="1"/>
    <row r="302" s="17" customFormat="1"/>
    <row r="303" s="17" customFormat="1"/>
    <row r="304" s="17" customFormat="1"/>
    <row r="305" s="17" customFormat="1"/>
    <row r="306" s="17" customFormat="1"/>
    <row r="307" s="17" customFormat="1"/>
    <row r="308" s="17" customFormat="1"/>
    <row r="309" s="17" customFormat="1"/>
    <row r="310" s="17" customFormat="1"/>
    <row r="311" s="17" customFormat="1"/>
    <row r="312" s="17" customFormat="1"/>
    <row r="313" s="17" customFormat="1"/>
    <row r="314" s="17" customFormat="1"/>
    <row r="315" s="17" customFormat="1"/>
    <row r="316" s="17" customFormat="1"/>
    <row r="317" s="17" customFormat="1"/>
    <row r="318" s="17" customFormat="1"/>
    <row r="319" s="17" customFormat="1"/>
    <row r="320" s="17" customFormat="1"/>
    <row r="321" s="17" customFormat="1"/>
    <row r="322" s="17" customFormat="1"/>
    <row r="323" s="17" customFormat="1"/>
    <row r="324" s="17" customFormat="1"/>
    <row r="325" s="17" customFormat="1"/>
    <row r="326" s="17" customFormat="1"/>
    <row r="327" s="17" customFormat="1"/>
    <row r="328" s="17" customFormat="1"/>
    <row r="329" s="17" customFormat="1"/>
    <row r="330" s="17" customFormat="1"/>
    <row r="331" s="17" customFormat="1"/>
    <row r="332" s="17" customFormat="1"/>
    <row r="333" s="17" customFormat="1"/>
    <row r="334" s="17" customFormat="1"/>
    <row r="335" s="17" customFormat="1"/>
    <row r="336" s="17" customFormat="1"/>
    <row r="337" s="17" customFormat="1"/>
    <row r="338" s="17" customFormat="1"/>
    <row r="339" s="17" customFormat="1"/>
    <row r="340" s="17" customFormat="1"/>
    <row r="341" s="17" customFormat="1"/>
    <row r="342" s="17" customFormat="1"/>
    <row r="343" s="17" customFormat="1"/>
    <row r="344" s="17" customFormat="1"/>
    <row r="345" s="17" customFormat="1"/>
    <row r="346" s="17" customFormat="1"/>
    <row r="347" s="17" customFormat="1"/>
    <row r="348" s="17" customFormat="1"/>
    <row r="349" s="17" customFormat="1"/>
    <row r="350" s="17" customFormat="1"/>
    <row r="351" s="17" customFormat="1"/>
    <row r="352" s="17" customFormat="1"/>
    <row r="353" s="17" customFormat="1"/>
    <row r="354" s="17" customFormat="1"/>
    <row r="355" s="17" customFormat="1"/>
    <row r="356" s="17" customFormat="1"/>
    <row r="357" s="17" customFormat="1"/>
    <row r="358" s="17" customFormat="1"/>
    <row r="359" s="17" customFormat="1"/>
    <row r="360" s="17" customFormat="1"/>
    <row r="361" s="17" customFormat="1"/>
    <row r="362" s="17" customFormat="1"/>
    <row r="363" s="17" customFormat="1"/>
    <row r="364" s="17" customFormat="1"/>
    <row r="365" s="17" customFormat="1"/>
    <row r="366" s="17" customFormat="1"/>
    <row r="367" s="17" customFormat="1"/>
    <row r="368" s="17" customFormat="1"/>
    <row r="369" s="17" customFormat="1"/>
    <row r="370" s="17" customFormat="1"/>
    <row r="371" s="17" customFormat="1"/>
    <row r="372" s="17" customFormat="1"/>
    <row r="373" s="17" customFormat="1"/>
    <row r="374" s="17" customFormat="1"/>
    <row r="375" s="17" customFormat="1"/>
    <row r="376" s="17" customFormat="1"/>
    <row r="377" s="17" customFormat="1"/>
    <row r="378" s="17" customFormat="1"/>
    <row r="379" s="17" customFormat="1"/>
    <row r="380" s="17" customFormat="1"/>
    <row r="381" s="17" customFormat="1"/>
    <row r="382" s="17" customFormat="1"/>
    <row r="383" s="17" customFormat="1"/>
    <row r="384" s="17" customFormat="1"/>
    <row r="385" s="17" customFormat="1"/>
    <row r="386" s="17" customFormat="1"/>
    <row r="387" s="17" customFormat="1"/>
    <row r="388" s="17" customFormat="1"/>
    <row r="389" s="17" customFormat="1"/>
    <row r="390" s="17" customFormat="1"/>
    <row r="391" s="17" customFormat="1"/>
    <row r="392" s="17" customFormat="1"/>
    <row r="393" s="17" customFormat="1"/>
    <row r="394" s="17" customFormat="1"/>
    <row r="395" s="17" customFormat="1"/>
    <row r="396" s="17" customFormat="1"/>
    <row r="397" s="17" customFormat="1"/>
    <row r="398" s="17" customFormat="1"/>
    <row r="399" s="17" customFormat="1"/>
    <row r="400" s="17" customFormat="1"/>
    <row r="401" s="17" customFormat="1"/>
    <row r="402" s="17" customFormat="1"/>
    <row r="403" s="17" customFormat="1"/>
    <row r="404" s="17" customFormat="1"/>
    <row r="405" s="17" customFormat="1"/>
    <row r="406" s="17" customFormat="1"/>
    <row r="407" s="17" customFormat="1"/>
    <row r="408" s="17" customFormat="1"/>
    <row r="409" s="17" customFormat="1"/>
    <row r="410" s="17" customFormat="1"/>
    <row r="411" s="17" customFormat="1"/>
    <row r="412" s="17" customFormat="1"/>
    <row r="413" s="17" customFormat="1"/>
    <row r="414" s="17" customFormat="1"/>
    <row r="415" s="17" customFormat="1"/>
    <row r="416" s="17" customFormat="1"/>
    <row r="417" s="17" customFormat="1"/>
    <row r="418" s="17" customFormat="1"/>
    <row r="419" s="17" customFormat="1"/>
    <row r="420" s="17" customFormat="1"/>
    <row r="421" s="17" customFormat="1"/>
    <row r="422" s="17" customFormat="1"/>
    <row r="423" s="17" customFormat="1"/>
    <row r="424" s="17" customFormat="1"/>
    <row r="425" s="17" customFormat="1"/>
    <row r="426" s="17" customFormat="1"/>
    <row r="427" s="17" customFormat="1"/>
    <row r="428" s="17" customFormat="1"/>
    <row r="429" s="17" customFormat="1"/>
    <row r="430" s="17" customFormat="1"/>
    <row r="431" s="17" customFormat="1"/>
    <row r="432" s="17" customFormat="1"/>
    <row r="433" s="17" customFormat="1"/>
    <row r="434" s="17" customFormat="1"/>
    <row r="435" s="17" customFormat="1"/>
    <row r="436" s="17" customFormat="1"/>
    <row r="437" s="17" customFormat="1"/>
    <row r="438" s="17" customFormat="1"/>
    <row r="439" s="17" customFormat="1"/>
    <row r="440" s="17" customFormat="1"/>
    <row r="441" s="17" customFormat="1"/>
    <row r="442" s="17" customFormat="1"/>
    <row r="443" s="17" customFormat="1"/>
    <row r="444" s="17" customFormat="1"/>
    <row r="445" s="17" customFormat="1"/>
    <row r="446" s="17" customFormat="1"/>
    <row r="447" s="17" customFormat="1"/>
    <row r="448" s="17" customFormat="1"/>
    <row r="449" s="17" customFormat="1"/>
    <row r="450" s="17" customFormat="1"/>
    <row r="451" s="17" customFormat="1"/>
    <row r="452" s="17" customFormat="1"/>
    <row r="453" s="17" customFormat="1"/>
    <row r="454" s="17" customFormat="1"/>
    <row r="455" s="17" customFormat="1"/>
    <row r="456" s="17" customFormat="1"/>
    <row r="457" s="17" customFormat="1"/>
    <row r="458" s="17" customFormat="1"/>
    <row r="459" s="17" customFormat="1"/>
    <row r="460" s="17" customFormat="1"/>
    <row r="461" s="17" customFormat="1"/>
    <row r="462" s="17" customFormat="1"/>
    <row r="463" s="17" customFormat="1"/>
    <row r="464" s="17" customFormat="1"/>
    <row r="465" s="17" customFormat="1"/>
    <row r="466" s="17" customFormat="1"/>
    <row r="467" s="17" customFormat="1"/>
    <row r="468" s="17" customFormat="1"/>
    <row r="469" s="17" customFormat="1"/>
    <row r="470" s="17" customFormat="1"/>
    <row r="471" s="17" customFormat="1"/>
    <row r="472" s="17" customFormat="1"/>
    <row r="473" s="17" customFormat="1"/>
    <row r="474" s="17" customFormat="1"/>
    <row r="475" s="17" customFormat="1"/>
    <row r="476" s="17" customFormat="1"/>
    <row r="477" s="17" customFormat="1"/>
    <row r="478" s="17" customFormat="1"/>
    <row r="479" s="17" customFormat="1"/>
    <row r="480" s="17" customFormat="1"/>
    <row r="481" s="17" customFormat="1"/>
    <row r="482" s="17" customFormat="1"/>
    <row r="483" s="17" customFormat="1"/>
    <row r="484" s="17" customFormat="1"/>
    <row r="485" s="17" customFormat="1"/>
    <row r="486" s="17" customFormat="1"/>
    <row r="487" s="17" customFormat="1"/>
    <row r="488" s="17" customFormat="1"/>
    <row r="489" s="17" customFormat="1"/>
    <row r="490" s="17" customFormat="1"/>
    <row r="491" s="17" customFormat="1"/>
    <row r="492" s="17" customFormat="1"/>
    <row r="493" s="17" customFormat="1"/>
    <row r="494" s="17" customFormat="1"/>
    <row r="495" s="17" customFormat="1"/>
    <row r="496" s="17" customFormat="1"/>
    <row r="497" s="17" customFormat="1"/>
    <row r="498" s="17" customFormat="1"/>
    <row r="499" s="17" customFormat="1"/>
    <row r="500" s="17" customFormat="1"/>
    <row r="501" s="17" customFormat="1"/>
    <row r="502" s="17" customFormat="1"/>
    <row r="503" s="17" customFormat="1"/>
    <row r="504" s="17" customFormat="1"/>
    <row r="505" s="17" customFormat="1"/>
    <row r="506" s="17" customFormat="1"/>
    <row r="507" s="17" customFormat="1"/>
    <row r="508" s="17" customFormat="1"/>
    <row r="509" s="17" customFormat="1"/>
    <row r="510" s="17" customFormat="1"/>
    <row r="511" s="17" customFormat="1"/>
    <row r="512" s="17" customFormat="1"/>
    <row r="513" s="17" customFormat="1"/>
    <row r="514" s="17" customFormat="1"/>
    <row r="515" s="17" customFormat="1"/>
    <row r="516" s="17" customFormat="1"/>
    <row r="517" s="17" customFormat="1"/>
    <row r="518" s="17" customFormat="1"/>
    <row r="519" s="17" customFormat="1"/>
    <row r="520" s="17" customFormat="1"/>
    <row r="521" s="17" customFormat="1"/>
    <row r="522" s="17" customFormat="1"/>
    <row r="523" s="17" customFormat="1"/>
    <row r="524" s="17" customFormat="1"/>
    <row r="525" s="17" customFormat="1"/>
    <row r="526" s="17" customFormat="1"/>
    <row r="527" s="17" customFormat="1"/>
    <row r="528" s="17" customFormat="1"/>
    <row r="529" s="17" customFormat="1"/>
    <row r="530" s="17" customFormat="1"/>
    <row r="531" s="17" customFormat="1"/>
    <row r="532" s="17" customFormat="1"/>
    <row r="533" s="17" customFormat="1"/>
    <row r="534" s="17" customFormat="1"/>
    <row r="535" s="17" customFormat="1"/>
    <row r="536" s="17" customFormat="1"/>
    <row r="537" s="17" customFormat="1"/>
    <row r="538" s="17" customFormat="1"/>
    <row r="539" s="17" customFormat="1"/>
    <row r="540" s="17" customFormat="1"/>
    <row r="541" s="17" customFormat="1"/>
    <row r="542" s="17" customFormat="1"/>
    <row r="543" s="17" customFormat="1"/>
    <row r="544" s="17" customFormat="1"/>
    <row r="545" s="17" customFormat="1"/>
    <row r="546" s="17" customFormat="1"/>
    <row r="547" s="17" customFormat="1"/>
    <row r="548" s="17" customFormat="1"/>
    <row r="549" s="17" customFormat="1"/>
    <row r="550" s="17" customFormat="1"/>
    <row r="551" s="17" customFormat="1"/>
    <row r="552" s="17" customFormat="1"/>
    <row r="553" s="17" customFormat="1"/>
    <row r="554" s="17" customFormat="1"/>
    <row r="555" s="17" customFormat="1"/>
    <row r="556" s="17" customFormat="1"/>
    <row r="557" s="17" customFormat="1"/>
    <row r="558" s="17" customFormat="1"/>
    <row r="559" s="17" customFormat="1"/>
    <row r="560" s="17" customFormat="1"/>
    <row r="561" s="17" customFormat="1"/>
    <row r="562" s="17" customFormat="1"/>
    <row r="563" s="17" customFormat="1"/>
    <row r="564" s="17" customFormat="1"/>
    <row r="565" s="17" customFormat="1"/>
    <row r="566" s="17" customFormat="1"/>
    <row r="567" s="17" customFormat="1"/>
    <row r="568" s="17" customFormat="1"/>
    <row r="569" s="17" customFormat="1"/>
    <row r="570" s="17" customFormat="1"/>
    <row r="571" s="17" customFormat="1"/>
    <row r="572" s="17" customFormat="1"/>
    <row r="573" s="17" customFormat="1"/>
    <row r="574" s="17" customFormat="1"/>
    <row r="575" s="17" customFormat="1"/>
    <row r="576" s="17" customFormat="1"/>
    <row r="577" s="17" customFormat="1"/>
    <row r="578" s="17" customFormat="1"/>
    <row r="579" s="17" customFormat="1"/>
    <row r="580" s="17" customFormat="1"/>
    <row r="581" s="17" customFormat="1"/>
    <row r="582" s="17" customFormat="1"/>
    <row r="583" s="17" customFormat="1"/>
    <row r="584" s="17" customFormat="1"/>
    <row r="585" s="17" customFormat="1"/>
    <row r="586" s="17" customFormat="1"/>
    <row r="587" s="17" customFormat="1"/>
    <row r="588" s="17" customFormat="1"/>
    <row r="589" s="17" customFormat="1"/>
    <row r="590" s="17" customFormat="1"/>
    <row r="591" s="17" customFormat="1"/>
    <row r="592" s="17" customFormat="1"/>
    <row r="593" s="17" customFormat="1"/>
    <row r="594" s="17" customFormat="1"/>
    <row r="595" s="17" customFormat="1"/>
    <row r="596" s="17" customFormat="1"/>
    <row r="597" s="17" customFormat="1"/>
    <row r="598" s="17" customFormat="1"/>
    <row r="599" s="17" customFormat="1"/>
    <row r="600" s="17" customFormat="1"/>
    <row r="601" s="17" customFormat="1"/>
    <row r="602" s="17" customFormat="1"/>
    <row r="603" s="17" customFormat="1"/>
    <row r="604" s="17" customFormat="1"/>
    <row r="605" s="17" customFormat="1"/>
    <row r="606" s="17" customFormat="1"/>
    <row r="607" s="17" customFormat="1"/>
    <row r="608" s="17" customFormat="1"/>
    <row r="609" s="17" customFormat="1"/>
    <row r="610" s="17" customFormat="1"/>
    <row r="611" s="17" customFormat="1"/>
    <row r="612" s="17" customFormat="1"/>
    <row r="613" s="17" customFormat="1"/>
    <row r="614" s="17" customFormat="1"/>
    <row r="615" s="17" customFormat="1"/>
    <row r="616" s="17" customFormat="1"/>
    <row r="617" s="17" customFormat="1"/>
    <row r="618" s="17" customFormat="1"/>
    <row r="619" s="17" customFormat="1"/>
    <row r="620" s="17" customFormat="1"/>
    <row r="621" s="17" customFormat="1"/>
    <row r="622" s="17" customFormat="1"/>
    <row r="623" s="17" customFormat="1"/>
    <row r="624" s="17" customFormat="1"/>
    <row r="625" s="17" customFormat="1"/>
    <row r="626" s="17" customFormat="1"/>
    <row r="627" s="17" customFormat="1"/>
    <row r="628" s="17" customFormat="1"/>
    <row r="629" s="17" customFormat="1"/>
    <row r="630" s="17" customFormat="1"/>
    <row r="631" s="17" customFormat="1"/>
    <row r="632" s="17" customFormat="1"/>
    <row r="633" s="17" customFormat="1"/>
    <row r="634" s="17" customFormat="1"/>
    <row r="635" s="17" customFormat="1"/>
    <row r="636" s="17" customFormat="1"/>
    <row r="637" s="17" customFormat="1"/>
    <row r="638" s="17" customFormat="1"/>
    <row r="639" s="17" customFormat="1"/>
    <row r="640" s="17" customFormat="1"/>
    <row r="641" s="17" customFormat="1"/>
    <row r="642" s="17" customFormat="1"/>
    <row r="643" s="17" customFormat="1"/>
    <row r="644" s="17" customFormat="1"/>
    <row r="645" s="17" customFormat="1"/>
    <row r="646" s="17" customFormat="1"/>
    <row r="647" s="17" customFormat="1"/>
    <row r="648" s="17" customFormat="1"/>
    <row r="649" s="17" customFormat="1"/>
    <row r="650" s="17" customFormat="1"/>
    <row r="651" s="17" customFormat="1"/>
    <row r="652" s="17" customFormat="1"/>
    <row r="653" s="17" customFormat="1"/>
    <row r="654" s="17" customFormat="1"/>
    <row r="655" s="17" customFormat="1"/>
    <row r="656" s="17" customFormat="1"/>
    <row r="657" s="17" customFormat="1"/>
    <row r="658" s="17" customFormat="1"/>
    <row r="659" s="17" customFormat="1"/>
    <row r="660" s="17" customFormat="1"/>
    <row r="661" s="17" customFormat="1"/>
    <row r="662" s="17" customFormat="1"/>
    <row r="663" s="17" customFormat="1"/>
    <row r="664" s="17" customFormat="1"/>
    <row r="665" s="17" customFormat="1"/>
    <row r="666" s="17" customFormat="1"/>
    <row r="667" s="17" customFormat="1"/>
    <row r="668" s="17" customFormat="1"/>
    <row r="669" s="17" customFormat="1"/>
    <row r="670" s="17" customFormat="1"/>
    <row r="671" s="17" customFormat="1"/>
    <row r="672" s="17" customFormat="1"/>
    <row r="673" s="17" customFormat="1"/>
    <row r="674" s="17" customFormat="1"/>
    <row r="675" s="17" customFormat="1"/>
    <row r="676" s="17" customFormat="1"/>
    <row r="677" s="17" customFormat="1"/>
    <row r="678" s="17" customFormat="1"/>
    <row r="679" s="17" customFormat="1"/>
    <row r="680" s="17" customFormat="1"/>
    <row r="681" s="17" customFormat="1"/>
    <row r="682" s="17" customFormat="1"/>
    <row r="683" s="17" customFormat="1"/>
    <row r="684" s="17" customFormat="1"/>
    <row r="685" s="17" customFormat="1"/>
    <row r="686" s="17" customFormat="1"/>
    <row r="687" s="17" customFormat="1"/>
    <row r="688" s="17" customFormat="1"/>
    <row r="689" s="17" customFormat="1"/>
    <row r="690" s="17" customFormat="1"/>
    <row r="691" s="17" customFormat="1"/>
    <row r="692" s="17" customFormat="1"/>
    <row r="693" s="17" customFormat="1"/>
    <row r="694" s="17" customFormat="1"/>
    <row r="695" s="17" customFormat="1"/>
    <row r="696" s="17" customFormat="1"/>
    <row r="697" s="17" customFormat="1"/>
    <row r="698" s="17" customFormat="1"/>
    <row r="699" s="17" customFormat="1"/>
    <row r="700" s="17" customFormat="1"/>
    <row r="701" s="17" customFormat="1"/>
    <row r="702" s="17" customFormat="1"/>
    <row r="703" s="17" customFormat="1"/>
    <row r="704" s="17" customFormat="1"/>
    <row r="705" s="17" customFormat="1"/>
    <row r="706" s="17" customFormat="1"/>
    <row r="707" s="17" customFormat="1"/>
    <row r="708" s="17" customFormat="1"/>
    <row r="709" s="17" customFormat="1"/>
    <row r="710" s="17" customFormat="1"/>
    <row r="711" s="17" customFormat="1"/>
    <row r="712" s="17" customFormat="1"/>
    <row r="713" s="17" customFormat="1"/>
    <row r="714" s="17" customFormat="1"/>
    <row r="715" s="17" customFormat="1"/>
    <row r="716" s="17" customFormat="1"/>
    <row r="717" s="17" customFormat="1"/>
    <row r="718" s="17" customFormat="1"/>
    <row r="719" s="17" customFormat="1"/>
    <row r="720" s="17" customFormat="1"/>
    <row r="721" s="17" customFormat="1"/>
    <row r="722" s="17" customFormat="1"/>
    <row r="723" s="17" customFormat="1"/>
    <row r="724" s="17" customFormat="1"/>
    <row r="725" s="17" customFormat="1"/>
    <row r="726" s="17" customFormat="1"/>
    <row r="727" s="17" customFormat="1"/>
    <row r="728" s="17" customFormat="1"/>
    <row r="729" s="17" customFormat="1"/>
    <row r="730" s="17" customFormat="1"/>
    <row r="731" s="17" customFormat="1"/>
    <row r="732" s="17" customFormat="1"/>
    <row r="733" s="17" customFormat="1"/>
    <row r="734" s="17" customFormat="1"/>
    <row r="735" s="17" customFormat="1"/>
    <row r="736" s="17" customFormat="1"/>
    <row r="737" s="17" customFormat="1"/>
    <row r="738" s="17" customFormat="1"/>
    <row r="739" s="17" customFormat="1"/>
    <row r="740" s="17" customFormat="1"/>
    <row r="741" s="17" customFormat="1"/>
    <row r="742" s="17" customFormat="1"/>
    <row r="743" s="17" customFormat="1"/>
    <row r="744" s="17" customFormat="1"/>
    <row r="745" s="17" customFormat="1"/>
    <row r="746" s="17" customFormat="1"/>
    <row r="747" s="17" customFormat="1"/>
    <row r="748" s="17" customFormat="1"/>
    <row r="749" s="17" customFormat="1"/>
    <row r="750" s="17" customFormat="1"/>
    <row r="751" s="17" customFormat="1"/>
    <row r="752" s="17" customFormat="1"/>
    <row r="753" s="17" customFormat="1"/>
    <row r="754" s="17" customFormat="1"/>
    <row r="755" s="17" customFormat="1"/>
    <row r="756" s="17" customFormat="1"/>
    <row r="757" s="17" customFormat="1"/>
  </sheetData>
  <sheetProtection algorithmName="SHA-512" hashValue="V3BmATGYWueGIOcPqSdRTA/TD8I9oZe62IGCtTppLdZGEIYQHQ/JqGDv2No4dkLE4zeKV79g6bcuDSJ6XmOkBw==" saltValue="GcN7wjCpVuOjGadqZ2FhQw==" spinCount="100000" sheet="1" objects="1" scenarios="1"/>
  <protectedRanges>
    <protectedRange sqref="C6:C10" name="Oblast1_1"/>
  </protectedRanges>
  <mergeCells count="54">
    <mergeCell ref="H128:I128"/>
    <mergeCell ref="H99:I99"/>
    <mergeCell ref="H100:I100"/>
    <mergeCell ref="A101:A128"/>
    <mergeCell ref="B101:J101"/>
    <mergeCell ref="E102:J106"/>
    <mergeCell ref="B107:J107"/>
    <mergeCell ref="H108:J108"/>
    <mergeCell ref="G109:G117"/>
    <mergeCell ref="H112:J112"/>
    <mergeCell ref="H115:J115"/>
    <mergeCell ref="H116:I116"/>
    <mergeCell ref="H117:I117"/>
    <mergeCell ref="B118:J118"/>
    <mergeCell ref="H119:J119"/>
    <mergeCell ref="G120:G128"/>
    <mergeCell ref="H123:J123"/>
    <mergeCell ref="H126:J126"/>
    <mergeCell ref="H127:I127"/>
    <mergeCell ref="A74:A100"/>
    <mergeCell ref="B74:C74"/>
    <mergeCell ref="D74:E74"/>
    <mergeCell ref="F74:J78"/>
    <mergeCell ref="B79:J79"/>
    <mergeCell ref="H80:J80"/>
    <mergeCell ref="G81:G89"/>
    <mergeCell ref="H84:J84"/>
    <mergeCell ref="H87:J87"/>
    <mergeCell ref="H88:I88"/>
    <mergeCell ref="H89:I89"/>
    <mergeCell ref="B90:J90"/>
    <mergeCell ref="H91:J91"/>
    <mergeCell ref="G92:G100"/>
    <mergeCell ref="H95:J95"/>
    <mergeCell ref="H98:J98"/>
    <mergeCell ref="A62:A73"/>
    <mergeCell ref="F62:F64"/>
    <mergeCell ref="B65:E65"/>
    <mergeCell ref="F65:F67"/>
    <mergeCell ref="B68:E68"/>
    <mergeCell ref="E69:E73"/>
    <mergeCell ref="E12:L18"/>
    <mergeCell ref="B13:D18"/>
    <mergeCell ref="A52:A61"/>
    <mergeCell ref="E52:H52"/>
    <mergeCell ref="E53:F54"/>
    <mergeCell ref="E55:F56"/>
    <mergeCell ref="E57:F60"/>
    <mergeCell ref="A10:B10"/>
    <mergeCell ref="A1:M3"/>
    <mergeCell ref="B4:D5"/>
    <mergeCell ref="A6:B6"/>
    <mergeCell ref="A7:B7"/>
    <mergeCell ref="A8:B8"/>
  </mergeCells>
  <dataValidations count="2">
    <dataValidation type="list" allowBlank="1" showInputMessage="1" showErrorMessage="1" sqref="C7" xr:uid="{1AD1D8C4-E6A9-465C-99EB-FB725B4AEF1C}">
      <formula1>$G$55:$G$56</formula1>
    </dataValidation>
    <dataValidation type="list" allowBlank="1" showInputMessage="1" showErrorMessage="1" sqref="C10" xr:uid="{245227C5-77A5-48D5-92FD-6D3B8BB78812}">
      <formula1>$G$53:$G$54</formula1>
    </dataValidation>
  </dataValidations>
  <pageMargins left="0.25" right="0.25" top="0.75" bottom="0.75" header="0.3" footer="0.3"/>
  <pageSetup paperSize="9" scale="78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Group Box 1">
              <controlPr defaultSize="0" autoFill="0" autoPict="0">
                <anchor moveWithCells="1">
                  <from>
                    <xdr:col>0</xdr:col>
                    <xdr:colOff>466725</xdr:colOff>
                    <xdr:row>41</xdr:row>
                    <xdr:rowOff>85725</xdr:rowOff>
                  </from>
                  <to>
                    <xdr:col>11</xdr:col>
                    <xdr:colOff>390525</xdr:colOff>
                    <xdr:row>42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r:id="rId5" name="Option Button 2">
              <controlPr locked="0" defaultSize="0" autoFill="0" autoLine="0" autoPict="0" macro="[0]!Makro1">
                <anchor moveWithCells="1">
                  <from>
                    <xdr:col>1</xdr:col>
                    <xdr:colOff>1676400</xdr:colOff>
                    <xdr:row>41</xdr:row>
                    <xdr:rowOff>104775</xdr:rowOff>
                  </from>
                  <to>
                    <xdr:col>1</xdr:col>
                    <xdr:colOff>2457450</xdr:colOff>
                    <xdr:row>42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r:id="rId6" name="Option Button 3">
              <controlPr locked="0" defaultSize="0" autoFill="0" autoLine="0" autoPict="0" macro="[0]!Makro2">
                <anchor moveWithCells="1">
                  <from>
                    <xdr:col>1</xdr:col>
                    <xdr:colOff>2352675</xdr:colOff>
                    <xdr:row>41</xdr:row>
                    <xdr:rowOff>104775</xdr:rowOff>
                  </from>
                  <to>
                    <xdr:col>2</xdr:col>
                    <xdr:colOff>152400</xdr:colOff>
                    <xdr:row>42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r:id="rId7" name="Option Button 4">
              <controlPr locked="0" defaultSize="0" autoFill="0" autoLine="0" autoPict="0" macro="[0]!Makro3" altText="BWL 5 + BWL 7">
                <anchor moveWithCells="1">
                  <from>
                    <xdr:col>2</xdr:col>
                    <xdr:colOff>66675</xdr:colOff>
                    <xdr:row>41</xdr:row>
                    <xdr:rowOff>104775</xdr:rowOff>
                  </from>
                  <to>
                    <xdr:col>3</xdr:col>
                    <xdr:colOff>180975</xdr:colOff>
                    <xdr:row>42</xdr:row>
                    <xdr:rowOff>133350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7BDC38-DC13-4993-9860-8F98AD1A6F54}">
  <sheetPr codeName="List3">
    <pageSetUpPr fitToPage="1"/>
  </sheetPr>
  <dimension ref="A1:KF340"/>
  <sheetViews>
    <sheetView topLeftCell="A8" zoomScale="70" zoomScaleNormal="70" workbookViewId="0">
      <selection activeCell="T18" sqref="T18"/>
    </sheetView>
  </sheetViews>
  <sheetFormatPr defaultColWidth="9.140625" defaultRowHeight="15"/>
  <cols>
    <col min="1" max="1" width="7.28515625" style="14" customWidth="1"/>
    <col min="2" max="2" width="44.85546875" style="14" customWidth="1"/>
    <col min="3" max="3" width="29.42578125" style="14" customWidth="1"/>
    <col min="4" max="4" width="12.5703125" style="14" customWidth="1"/>
    <col min="5" max="5" width="11.42578125" style="14" customWidth="1"/>
    <col min="6" max="9" width="9.140625" style="14"/>
    <col min="10" max="10" width="16.5703125" style="14" bestFit="1" customWidth="1"/>
    <col min="11" max="11" width="9.140625" style="14"/>
    <col min="12" max="12" width="6.5703125" style="14" customWidth="1"/>
    <col min="13" max="13" width="6.42578125" style="14" customWidth="1"/>
    <col min="14" max="17" width="9.140625" style="15"/>
    <col min="18" max="292" width="9.140625" style="40"/>
    <col min="293" max="16384" width="9.140625" style="14"/>
  </cols>
  <sheetData>
    <row r="1" spans="1:13" ht="9.9499999999999993" customHeight="1">
      <c r="A1" s="49" t="s">
        <v>0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1"/>
    </row>
    <row r="2" spans="1:13" ht="9.9499999999999993" customHeight="1">
      <c r="A2" s="52"/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4"/>
    </row>
    <row r="3" spans="1:13" ht="9.9499999999999993" customHeight="1" thickBot="1">
      <c r="A3" s="55"/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7"/>
    </row>
    <row r="4" spans="1:13">
      <c r="A4" s="1"/>
      <c r="B4" s="58" t="s">
        <v>1</v>
      </c>
      <c r="C4" s="58"/>
      <c r="D4" s="58"/>
      <c r="E4" s="12"/>
      <c r="F4" s="12"/>
      <c r="G4" s="12"/>
      <c r="H4" s="12"/>
      <c r="I4" s="12"/>
      <c r="J4" s="12"/>
      <c r="K4" s="12"/>
      <c r="L4" s="12"/>
      <c r="M4" s="2"/>
    </row>
    <row r="5" spans="1:13">
      <c r="A5" s="1"/>
      <c r="B5" s="58"/>
      <c r="C5" s="58"/>
      <c r="D5" s="58"/>
      <c r="E5" s="12"/>
      <c r="F5" s="12"/>
      <c r="G5" s="12"/>
      <c r="H5" s="12"/>
      <c r="I5" s="12"/>
      <c r="J5" s="12"/>
      <c r="K5" s="12"/>
      <c r="L5" s="12"/>
      <c r="M5" s="2"/>
    </row>
    <row r="6" spans="1:13">
      <c r="A6" s="47" t="s">
        <v>2</v>
      </c>
      <c r="B6" s="48"/>
      <c r="C6" s="3">
        <v>-12</v>
      </c>
      <c r="D6" s="9" t="s">
        <v>3</v>
      </c>
      <c r="E6" s="12"/>
      <c r="F6" s="12"/>
      <c r="G6" s="12"/>
      <c r="H6" s="12"/>
      <c r="I6" s="12"/>
      <c r="J6" s="12"/>
      <c r="K6" s="12"/>
      <c r="L6" s="12"/>
      <c r="M6" s="2"/>
    </row>
    <row r="7" spans="1:13">
      <c r="A7" s="47" t="s">
        <v>4</v>
      </c>
      <c r="B7" s="48"/>
      <c r="C7" s="3">
        <v>15</v>
      </c>
      <c r="D7" s="9" t="s">
        <v>3</v>
      </c>
      <c r="E7" s="12"/>
      <c r="F7" s="12"/>
      <c r="G7" s="12"/>
      <c r="H7" s="12"/>
      <c r="I7" s="12"/>
      <c r="J7" s="12"/>
      <c r="K7" s="12"/>
      <c r="L7" s="12"/>
      <c r="M7" s="2"/>
    </row>
    <row r="8" spans="1:13">
      <c r="A8" s="47" t="s">
        <v>5</v>
      </c>
      <c r="B8" s="48"/>
      <c r="C8" s="3">
        <v>5</v>
      </c>
      <c r="D8" s="9" t="s">
        <v>6</v>
      </c>
      <c r="E8" s="12"/>
      <c r="F8" s="12"/>
      <c r="G8" s="12"/>
      <c r="H8" s="12"/>
      <c r="I8" s="12"/>
      <c r="J8" s="12"/>
      <c r="K8" s="12"/>
      <c r="L8" s="12"/>
      <c r="M8" s="2"/>
    </row>
    <row r="9" spans="1:13">
      <c r="A9" s="11"/>
      <c r="B9" s="13" t="s">
        <v>7</v>
      </c>
      <c r="C9" s="3">
        <v>4</v>
      </c>
      <c r="D9" s="9" t="s">
        <v>8</v>
      </c>
      <c r="E9" s="12"/>
      <c r="F9" s="12"/>
      <c r="G9" s="12"/>
      <c r="H9" s="12"/>
      <c r="I9" s="12"/>
      <c r="J9" s="12"/>
      <c r="K9" s="12"/>
      <c r="L9" s="12"/>
      <c r="M9" s="2"/>
    </row>
    <row r="10" spans="1:13">
      <c r="A10" s="47" t="s">
        <v>9</v>
      </c>
      <c r="B10" s="48"/>
      <c r="C10" s="3" t="s">
        <v>20</v>
      </c>
      <c r="D10" s="9" t="s">
        <v>8</v>
      </c>
      <c r="E10" s="12"/>
      <c r="F10" s="12"/>
      <c r="G10" s="12"/>
      <c r="H10" s="12"/>
      <c r="I10" s="12"/>
      <c r="J10" s="12"/>
      <c r="K10" s="12"/>
      <c r="L10" s="12"/>
      <c r="M10" s="2"/>
    </row>
    <row r="11" spans="1:13">
      <c r="A11" s="4"/>
      <c r="B11" s="13" t="s">
        <v>11</v>
      </c>
      <c r="C11" s="43">
        <f>D64</f>
        <v>6.6000000000000005</v>
      </c>
      <c r="D11" s="9" t="s">
        <v>6</v>
      </c>
      <c r="E11" s="12"/>
      <c r="F11" s="12"/>
      <c r="G11" s="12"/>
      <c r="H11" s="12"/>
      <c r="I11" s="12"/>
      <c r="J11" s="12"/>
      <c r="K11" s="12"/>
      <c r="L11" s="12"/>
      <c r="M11" s="2"/>
    </row>
    <row r="12" spans="1:13" ht="15" customHeight="1">
      <c r="A12" s="5"/>
      <c r="B12" s="10"/>
      <c r="C12" s="10"/>
      <c r="D12" s="10"/>
      <c r="E12" s="59" t="s">
        <v>56</v>
      </c>
      <c r="F12" s="59"/>
      <c r="G12" s="59"/>
      <c r="H12" s="59"/>
      <c r="I12" s="59"/>
      <c r="J12" s="59"/>
      <c r="K12" s="59"/>
      <c r="L12" s="59"/>
      <c r="M12" s="2"/>
    </row>
    <row r="13" spans="1:13">
      <c r="A13" s="1"/>
      <c r="B13" s="60" t="s">
        <v>13</v>
      </c>
      <c r="C13" s="61"/>
      <c r="D13" s="61"/>
      <c r="E13" s="59"/>
      <c r="F13" s="59"/>
      <c r="G13" s="59"/>
      <c r="H13" s="59"/>
      <c r="I13" s="59"/>
      <c r="J13" s="59"/>
      <c r="K13" s="59"/>
      <c r="L13" s="59"/>
      <c r="M13" s="2"/>
    </row>
    <row r="14" spans="1:13">
      <c r="A14" s="1"/>
      <c r="B14" s="61"/>
      <c r="C14" s="61"/>
      <c r="D14" s="61"/>
      <c r="E14" s="59"/>
      <c r="F14" s="59"/>
      <c r="G14" s="59"/>
      <c r="H14" s="59"/>
      <c r="I14" s="59"/>
      <c r="J14" s="59"/>
      <c r="K14" s="59"/>
      <c r="L14" s="59"/>
      <c r="M14" s="2"/>
    </row>
    <row r="15" spans="1:13">
      <c r="A15" s="1"/>
      <c r="B15" s="61"/>
      <c r="C15" s="61"/>
      <c r="D15" s="61"/>
      <c r="E15" s="59"/>
      <c r="F15" s="59"/>
      <c r="G15" s="59"/>
      <c r="H15" s="59"/>
      <c r="I15" s="59"/>
      <c r="J15" s="59"/>
      <c r="K15" s="59"/>
      <c r="L15" s="59"/>
      <c r="M15" s="2"/>
    </row>
    <row r="16" spans="1:13">
      <c r="A16" s="1"/>
      <c r="B16" s="61"/>
      <c r="C16" s="61"/>
      <c r="D16" s="61"/>
      <c r="E16" s="59"/>
      <c r="F16" s="59"/>
      <c r="G16" s="59"/>
      <c r="H16" s="59"/>
      <c r="I16" s="59"/>
      <c r="J16" s="59"/>
      <c r="K16" s="59"/>
      <c r="L16" s="59"/>
      <c r="M16" s="2"/>
    </row>
    <row r="17" spans="1:13">
      <c r="A17" s="1"/>
      <c r="B17" s="61"/>
      <c r="C17" s="61"/>
      <c r="D17" s="61"/>
      <c r="E17" s="59"/>
      <c r="F17" s="59"/>
      <c r="G17" s="59"/>
      <c r="H17" s="59"/>
      <c r="I17" s="59"/>
      <c r="J17" s="59"/>
      <c r="K17" s="59"/>
      <c r="L17" s="59"/>
      <c r="M17" s="2"/>
    </row>
    <row r="18" spans="1:13">
      <c r="A18" s="1"/>
      <c r="B18" s="61"/>
      <c r="C18" s="61"/>
      <c r="D18" s="61"/>
      <c r="E18" s="59"/>
      <c r="F18" s="59"/>
      <c r="G18" s="59"/>
      <c r="H18" s="59"/>
      <c r="I18" s="59"/>
      <c r="J18" s="59"/>
      <c r="K18" s="59"/>
      <c r="L18" s="59"/>
      <c r="M18" s="2"/>
    </row>
    <row r="19" spans="1:13">
      <c r="A19" s="1"/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2"/>
    </row>
    <row r="20" spans="1:13">
      <c r="A20" s="1"/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2"/>
    </row>
    <row r="21" spans="1:13">
      <c r="A21" s="1"/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2"/>
    </row>
    <row r="22" spans="1:13">
      <c r="A22" s="1"/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2"/>
    </row>
    <row r="23" spans="1:13">
      <c r="A23" s="1"/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2"/>
    </row>
    <row r="24" spans="1:13">
      <c r="A24" s="1"/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2"/>
    </row>
    <row r="25" spans="1:13">
      <c r="A25" s="1"/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2"/>
    </row>
    <row r="26" spans="1:13">
      <c r="A26" s="1"/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2"/>
    </row>
    <row r="27" spans="1:13">
      <c r="A27" s="1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2"/>
    </row>
    <row r="28" spans="1:13">
      <c r="A28" s="1"/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2"/>
    </row>
    <row r="29" spans="1:13">
      <c r="A29" s="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2"/>
    </row>
    <row r="30" spans="1:13">
      <c r="A30" s="1"/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2"/>
    </row>
    <row r="31" spans="1:13">
      <c r="A31" s="1"/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2"/>
    </row>
    <row r="32" spans="1:13">
      <c r="A32" s="1"/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2"/>
    </row>
    <row r="33" spans="1:13">
      <c r="A33" s="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2"/>
    </row>
    <row r="34" spans="1:13">
      <c r="A34" s="1"/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2"/>
    </row>
    <row r="35" spans="1:13">
      <c r="A35" s="1"/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2"/>
    </row>
    <row r="36" spans="1:13">
      <c r="A36" s="1"/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2"/>
    </row>
    <row r="37" spans="1:13">
      <c r="A37" s="1"/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2"/>
    </row>
    <row r="38" spans="1:13">
      <c r="A38" s="1"/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2"/>
    </row>
    <row r="39" spans="1:13">
      <c r="A39" s="1"/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2"/>
    </row>
    <row r="40" spans="1:13">
      <c r="A40" s="1"/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2"/>
    </row>
    <row r="41" spans="1:13">
      <c r="A41" s="1"/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2"/>
    </row>
    <row r="42" spans="1:13">
      <c r="A42" s="1"/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2"/>
    </row>
    <row r="43" spans="1:13" ht="15.75" thickBot="1">
      <c r="A43" s="6"/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8"/>
    </row>
    <row r="44" spans="1:13">
      <c r="A44" s="12"/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</row>
    <row r="45" spans="1:13">
      <c r="A45" s="12"/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</row>
    <row r="46" spans="1:13">
      <c r="A46" s="12"/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</row>
    <row r="47" spans="1:13">
      <c r="A47" s="12"/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2"/>
    </row>
    <row r="48" spans="1:13">
      <c r="A48" s="12"/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</row>
    <row r="49" spans="1:13">
      <c r="A49" s="12"/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</row>
    <row r="50" spans="1:13" s="17" customFormat="1">
      <c r="A50" s="16"/>
      <c r="B50" s="16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</row>
    <row r="51" spans="1:13" s="17" customFormat="1">
      <c r="A51" s="18"/>
      <c r="B51" s="18"/>
      <c r="C51" s="18"/>
    </row>
    <row r="52" spans="1:13" s="17" customFormat="1" ht="24">
      <c r="A52" s="62" t="s">
        <v>14</v>
      </c>
      <c r="B52" s="21" t="s">
        <v>15</v>
      </c>
      <c r="C52" s="21" t="s">
        <v>16</v>
      </c>
      <c r="D52" s="21" t="s">
        <v>17</v>
      </c>
      <c r="E52" s="63" t="s">
        <v>18</v>
      </c>
      <c r="F52" s="63"/>
      <c r="G52" s="63"/>
      <c r="H52" s="63"/>
    </row>
    <row r="53" spans="1:13" s="17" customFormat="1">
      <c r="A53" s="62"/>
      <c r="B53" s="22">
        <v>-22</v>
      </c>
      <c r="C53" s="22">
        <v>0</v>
      </c>
      <c r="D53" s="22">
        <v>0</v>
      </c>
      <c r="E53" s="64" t="s">
        <v>19</v>
      </c>
      <c r="F53" s="64"/>
      <c r="G53" s="19" t="s">
        <v>10</v>
      </c>
    </row>
    <row r="54" spans="1:13" s="17" customFormat="1">
      <c r="A54" s="62"/>
      <c r="B54" s="23">
        <v>-15</v>
      </c>
      <c r="C54" s="41">
        <v>2.0299999999999998</v>
      </c>
      <c r="D54" s="41">
        <v>3.41</v>
      </c>
      <c r="E54" s="64"/>
      <c r="F54" s="64"/>
      <c r="G54" s="19" t="s">
        <v>20</v>
      </c>
    </row>
    <row r="55" spans="1:13" s="17" customFormat="1">
      <c r="A55" s="62"/>
      <c r="B55" s="23">
        <v>-7</v>
      </c>
      <c r="C55" s="42">
        <v>4</v>
      </c>
      <c r="D55" s="42">
        <v>4.45</v>
      </c>
      <c r="E55" s="64" t="s">
        <v>21</v>
      </c>
      <c r="F55" s="64"/>
      <c r="G55" s="19">
        <v>15</v>
      </c>
    </row>
    <row r="56" spans="1:13" s="17" customFormat="1">
      <c r="A56" s="62"/>
      <c r="B56" s="23">
        <v>2</v>
      </c>
      <c r="C56" s="42">
        <v>5.72</v>
      </c>
      <c r="D56" s="42">
        <v>5.72</v>
      </c>
      <c r="E56" s="64"/>
      <c r="F56" s="64"/>
      <c r="G56" s="19">
        <v>20</v>
      </c>
    </row>
    <row r="57" spans="1:13" s="17" customFormat="1">
      <c r="A57" s="62"/>
      <c r="B57" s="23">
        <v>7</v>
      </c>
      <c r="C57" s="42">
        <v>5.5</v>
      </c>
      <c r="D57" s="42">
        <v>6.92</v>
      </c>
      <c r="E57" s="64" t="s">
        <v>22</v>
      </c>
      <c r="F57" s="64"/>
      <c r="G57" s="19">
        <v>-12</v>
      </c>
    </row>
    <row r="58" spans="1:13" s="17" customFormat="1">
      <c r="A58" s="62"/>
      <c r="B58" s="23">
        <v>10</v>
      </c>
      <c r="C58" s="41">
        <v>5.45</v>
      </c>
      <c r="D58" s="42">
        <v>7.38</v>
      </c>
      <c r="E58" s="64"/>
      <c r="F58" s="64"/>
      <c r="G58" s="19">
        <v>-15</v>
      </c>
    </row>
    <row r="59" spans="1:13" s="17" customFormat="1">
      <c r="A59" s="62"/>
      <c r="B59" s="23">
        <v>15</v>
      </c>
      <c r="C59" s="42">
        <v>6.04</v>
      </c>
      <c r="D59" s="42">
        <v>8.17</v>
      </c>
      <c r="E59" s="64"/>
      <c r="F59" s="64"/>
      <c r="G59" s="19">
        <v>-17</v>
      </c>
    </row>
    <row r="60" spans="1:13" s="17" customFormat="1">
      <c r="A60" s="62"/>
      <c r="B60" s="23">
        <v>25</v>
      </c>
      <c r="C60" s="42">
        <v>6.45</v>
      </c>
      <c r="D60" s="42">
        <v>10.36</v>
      </c>
      <c r="E60" s="64"/>
      <c r="F60" s="64"/>
      <c r="G60" s="19">
        <v>-20</v>
      </c>
    </row>
    <row r="61" spans="1:13" s="17" customFormat="1">
      <c r="A61" s="62"/>
      <c r="B61" s="23">
        <v>35</v>
      </c>
      <c r="C61" s="42">
        <v>7.99</v>
      </c>
      <c r="D61" s="42">
        <v>11.32</v>
      </c>
    </row>
    <row r="62" spans="1:13" s="17" customFormat="1" ht="15" customHeight="1">
      <c r="A62" s="62" t="s">
        <v>23</v>
      </c>
      <c r="B62" s="19" t="s">
        <v>24</v>
      </c>
      <c r="C62" s="24" t="s">
        <v>25</v>
      </c>
      <c r="D62" s="24" t="s">
        <v>26</v>
      </c>
      <c r="E62" s="19"/>
      <c r="F62" s="67" t="s">
        <v>27</v>
      </c>
      <c r="G62" s="16" t="s">
        <v>25</v>
      </c>
      <c r="H62" s="16" t="s">
        <v>26</v>
      </c>
    </row>
    <row r="63" spans="1:13" s="17" customFormat="1" ht="15" customHeight="1">
      <c r="A63" s="62"/>
      <c r="B63" s="25" t="s">
        <v>28</v>
      </c>
      <c r="C63" s="24">
        <f>C7</f>
        <v>15</v>
      </c>
      <c r="D63" s="24">
        <f>C6</f>
        <v>-12</v>
      </c>
      <c r="E63" s="24" t="s">
        <v>3</v>
      </c>
      <c r="F63" s="67"/>
      <c r="G63" s="20">
        <v>-15</v>
      </c>
      <c r="H63" s="16">
        <f>D64</f>
        <v>6.6000000000000005</v>
      </c>
    </row>
    <row r="64" spans="1:13" s="17" customFormat="1" ht="15.75" customHeight="1">
      <c r="A64" s="62"/>
      <c r="B64" s="25" t="s">
        <v>5</v>
      </c>
      <c r="C64" s="26">
        <v>0</v>
      </c>
      <c r="D64" s="24">
        <f>IF(C10="OTOPNÁ TĚLESA",(C8+0.25*C9)*1.1,(C8+0.25*C9*1))</f>
        <v>6.6000000000000005</v>
      </c>
      <c r="E64" s="24" t="s">
        <v>6</v>
      </c>
      <c r="F64" s="67"/>
      <c r="G64" s="16">
        <f>D63</f>
        <v>-12</v>
      </c>
      <c r="H64" s="16">
        <f>D64</f>
        <v>6.6000000000000005</v>
      </c>
    </row>
    <row r="65" spans="1:10" s="17" customFormat="1" ht="15" customHeight="1">
      <c r="A65" s="62"/>
      <c r="B65" s="63" t="s">
        <v>29</v>
      </c>
      <c r="C65" s="63"/>
      <c r="D65" s="63"/>
      <c r="E65" s="63"/>
      <c r="F65" s="67" t="s">
        <v>30</v>
      </c>
      <c r="G65" s="16" t="s">
        <v>25</v>
      </c>
      <c r="H65" s="16" t="s">
        <v>26</v>
      </c>
    </row>
    <row r="66" spans="1:10" s="17" customFormat="1" ht="15" customHeight="1">
      <c r="A66" s="62"/>
      <c r="B66" s="16" t="s">
        <v>25</v>
      </c>
      <c r="C66" s="16">
        <f>C63</f>
        <v>15</v>
      </c>
      <c r="D66" s="27">
        <f>D63</f>
        <v>-12</v>
      </c>
      <c r="E66" s="16">
        <f>D63</f>
        <v>-12</v>
      </c>
      <c r="F66" s="67"/>
      <c r="G66" s="20">
        <f>G64</f>
        <v>-12</v>
      </c>
      <c r="H66" s="16">
        <f>H63</f>
        <v>6.6000000000000005</v>
      </c>
    </row>
    <row r="67" spans="1:10" s="17" customFormat="1" ht="15.75" customHeight="1">
      <c r="A67" s="62"/>
      <c r="B67" s="16" t="s">
        <v>26</v>
      </c>
      <c r="C67" s="27">
        <f>C64</f>
        <v>0</v>
      </c>
      <c r="D67" s="16">
        <f>D64</f>
        <v>6.6000000000000005</v>
      </c>
      <c r="E67" s="27">
        <f>C64</f>
        <v>0</v>
      </c>
      <c r="F67" s="67"/>
      <c r="G67" s="16">
        <f>G64</f>
        <v>-12</v>
      </c>
      <c r="H67" s="16">
        <v>0</v>
      </c>
    </row>
    <row r="68" spans="1:10" s="17" customFormat="1" ht="15" customHeight="1">
      <c r="A68" s="62"/>
      <c r="B68" s="63" t="s">
        <v>31</v>
      </c>
      <c r="C68" s="63"/>
      <c r="D68" s="63"/>
      <c r="E68" s="63"/>
    </row>
    <row r="69" spans="1:10" s="17" customFormat="1" ht="15" customHeight="1">
      <c r="A69" s="62"/>
      <c r="B69" s="16" t="s">
        <v>32</v>
      </c>
      <c r="C69" s="28" t="s">
        <v>25</v>
      </c>
      <c r="D69" s="29" t="s">
        <v>26</v>
      </c>
      <c r="E69" s="66"/>
    </row>
    <row r="70" spans="1:10" s="17" customFormat="1" ht="15" customHeight="1">
      <c r="A70" s="62"/>
      <c r="B70" s="28">
        <v>1</v>
      </c>
      <c r="C70" s="28">
        <f>C63</f>
        <v>15</v>
      </c>
      <c r="D70" s="29">
        <f>C64</f>
        <v>0</v>
      </c>
      <c r="E70" s="66"/>
    </row>
    <row r="71" spans="1:10" s="17" customFormat="1" ht="15.75" customHeight="1">
      <c r="A71" s="62"/>
      <c r="B71" s="28">
        <v>2</v>
      </c>
      <c r="C71" s="28">
        <f>D63</f>
        <v>-12</v>
      </c>
      <c r="D71" s="28">
        <f>D64</f>
        <v>6.6000000000000005</v>
      </c>
      <c r="E71" s="66"/>
    </row>
    <row r="72" spans="1:10" s="17" customFormat="1">
      <c r="A72" s="62"/>
      <c r="B72" s="30"/>
      <c r="C72" s="30" t="s">
        <v>33</v>
      </c>
      <c r="D72" s="30" t="s">
        <v>34</v>
      </c>
      <c r="E72" s="66"/>
    </row>
    <row r="73" spans="1:10" s="17" customFormat="1">
      <c r="A73" s="62"/>
      <c r="B73" s="16" t="s">
        <v>35</v>
      </c>
      <c r="C73" s="31" cm="1">
        <f t="array" ref="C73:D73">LINEST(D70:D71,C70:C71,1)</f>
        <v>-0.24444444444444446</v>
      </c>
      <c r="D73" s="32">
        <v>3.666666666666667</v>
      </c>
      <c r="E73" s="66"/>
    </row>
    <row r="74" spans="1:10" s="17" customFormat="1" ht="15" customHeight="1">
      <c r="A74" s="62" t="s">
        <v>36</v>
      </c>
      <c r="B74" s="68" t="s">
        <v>16</v>
      </c>
      <c r="C74" s="68"/>
      <c r="D74" s="68" t="s">
        <v>17</v>
      </c>
      <c r="E74" s="68"/>
      <c r="F74" s="62"/>
      <c r="G74" s="62"/>
      <c r="H74" s="62"/>
      <c r="I74" s="62"/>
      <c r="J74" s="62"/>
    </row>
    <row r="75" spans="1:10" s="17" customFormat="1" ht="15" customHeight="1">
      <c r="A75" s="62"/>
      <c r="B75" s="26" t="s">
        <v>25</v>
      </c>
      <c r="C75" s="26" t="s">
        <v>26</v>
      </c>
      <c r="D75" s="26" t="s">
        <v>25</v>
      </c>
      <c r="E75" s="26" t="s">
        <v>26</v>
      </c>
      <c r="F75" s="62"/>
      <c r="G75" s="62"/>
      <c r="H75" s="62"/>
      <c r="I75" s="62"/>
      <c r="J75" s="62"/>
    </row>
    <row r="76" spans="1:10" s="17" customFormat="1" ht="15" customHeight="1">
      <c r="A76" s="62"/>
      <c r="B76" s="33">
        <f>B77</f>
        <v>-3.8367346938775451</v>
      </c>
      <c r="C76" s="34">
        <f>C77</f>
        <v>4.6045351473922898</v>
      </c>
      <c r="D76" s="33">
        <f>D77</f>
        <v>-4.5936599423631117</v>
      </c>
      <c r="E76" s="34">
        <f>E77</f>
        <v>4.7895613192443172</v>
      </c>
      <c r="F76" s="62"/>
      <c r="G76" s="62"/>
      <c r="H76" s="62"/>
      <c r="I76" s="62"/>
      <c r="J76" s="62"/>
    </row>
    <row r="77" spans="1:10" s="17" customFormat="1" ht="15" customHeight="1">
      <c r="A77" s="62"/>
      <c r="B77" s="35">
        <f>J89</f>
        <v>-3.8367346938775451</v>
      </c>
      <c r="C77" s="34">
        <f>J88</f>
        <v>4.6045351473922898</v>
      </c>
      <c r="D77" s="33">
        <f>J100</f>
        <v>-4.5936599423631117</v>
      </c>
      <c r="E77" s="36">
        <f>J99</f>
        <v>4.7895613192443172</v>
      </c>
      <c r="F77" s="62"/>
      <c r="G77" s="62"/>
      <c r="H77" s="62"/>
      <c r="I77" s="62"/>
      <c r="J77" s="62"/>
    </row>
    <row r="78" spans="1:10" s="17" customFormat="1" ht="15" customHeight="1">
      <c r="A78" s="62"/>
      <c r="B78" s="33">
        <f>B77</f>
        <v>-3.8367346938775451</v>
      </c>
      <c r="C78" s="34">
        <v>0</v>
      </c>
      <c r="D78" s="33">
        <f>D77</f>
        <v>-4.5936599423631117</v>
      </c>
      <c r="E78" s="34">
        <v>0</v>
      </c>
      <c r="F78" s="62"/>
      <c r="G78" s="62"/>
      <c r="H78" s="62"/>
      <c r="I78" s="62"/>
      <c r="J78" s="62"/>
    </row>
    <row r="79" spans="1:10" s="17" customFormat="1" ht="15" customHeight="1">
      <c r="A79" s="62"/>
      <c r="B79" s="66" t="s">
        <v>37</v>
      </c>
      <c r="C79" s="66"/>
      <c r="D79" s="66"/>
      <c r="E79" s="66"/>
      <c r="F79" s="66"/>
      <c r="G79" s="66"/>
      <c r="H79" s="66"/>
      <c r="I79" s="66"/>
      <c r="J79" s="66"/>
    </row>
    <row r="80" spans="1:10" s="17" customFormat="1" ht="15" customHeight="1">
      <c r="A80" s="62"/>
      <c r="B80" s="17" t="s">
        <v>38</v>
      </c>
      <c r="C80" s="17" t="s">
        <v>39</v>
      </c>
      <c r="D80" s="17" t="s">
        <v>26</v>
      </c>
      <c r="E80" s="17" t="s">
        <v>40</v>
      </c>
      <c r="F80" s="17" t="s">
        <v>41</v>
      </c>
      <c r="G80" s="17" t="s">
        <v>42</v>
      </c>
      <c r="H80" s="66" t="s">
        <v>43</v>
      </c>
      <c r="I80" s="66"/>
      <c r="J80" s="66"/>
    </row>
    <row r="81" spans="1:10" s="17" customFormat="1" ht="15" customHeight="1">
      <c r="A81" s="62"/>
      <c r="B81" s="17">
        <f t="shared" ref="B81:C89" si="0">B53</f>
        <v>-22</v>
      </c>
      <c r="C81" s="17">
        <f t="shared" si="0"/>
        <v>0</v>
      </c>
      <c r="D81" s="17">
        <f>$C$73*B81+$D$73</f>
        <v>9.0444444444444443</v>
      </c>
      <c r="E81" s="17">
        <f>D81-C81</f>
        <v>9.0444444444444443</v>
      </c>
      <c r="F81" s="17">
        <f>IF(SIGN(E81*E82)=1,0,1)</f>
        <v>0</v>
      </c>
      <c r="G81" s="65">
        <f>MATCH(1,F81:F89,0)</f>
        <v>3</v>
      </c>
      <c r="H81" s="17" t="s">
        <v>25</v>
      </c>
      <c r="I81" s="17" t="s">
        <v>44</v>
      </c>
      <c r="J81" s="17" t="s">
        <v>45</v>
      </c>
    </row>
    <row r="82" spans="1:10" s="17" customFormat="1" ht="15" customHeight="1">
      <c r="A82" s="62"/>
      <c r="B82" s="17">
        <f t="shared" si="0"/>
        <v>-15</v>
      </c>
      <c r="C82" s="17">
        <f t="shared" si="0"/>
        <v>2.0299999999999998</v>
      </c>
      <c r="D82" s="17">
        <f t="shared" ref="D82:D89" si="1">$C$73*B82+$D$73</f>
        <v>7.3333333333333339</v>
      </c>
      <c r="E82" s="17">
        <f t="shared" ref="E82:E89" si="2">D82-C82</f>
        <v>5.3033333333333346</v>
      </c>
      <c r="F82" s="17">
        <f t="shared" ref="F82:F88" si="3">IF(SIGN(E82*E83)=1,0,1)</f>
        <v>0</v>
      </c>
      <c r="G82" s="65"/>
      <c r="H82" s="17">
        <f>INDEX(B81:B89,G81)</f>
        <v>-7</v>
      </c>
      <c r="I82" s="17">
        <f>INDEX(C81:C89,G81)</f>
        <v>4</v>
      </c>
      <c r="J82" s="17">
        <f>INDEX(D81:D89,G81)</f>
        <v>5.3777777777777782</v>
      </c>
    </row>
    <row r="83" spans="1:10" s="17" customFormat="1" ht="15" customHeight="1">
      <c r="A83" s="62"/>
      <c r="B83" s="17">
        <f t="shared" si="0"/>
        <v>-7</v>
      </c>
      <c r="C83" s="17">
        <f t="shared" si="0"/>
        <v>4</v>
      </c>
      <c r="D83" s="17">
        <f t="shared" si="1"/>
        <v>5.3777777777777782</v>
      </c>
      <c r="E83" s="17">
        <f t="shared" si="2"/>
        <v>1.3777777777777782</v>
      </c>
      <c r="F83" s="17">
        <f t="shared" si="3"/>
        <v>1</v>
      </c>
      <c r="G83" s="65"/>
      <c r="H83" s="17">
        <f>INDEX(B81:B89,G81+1)</f>
        <v>2</v>
      </c>
      <c r="I83" s="17">
        <f>INDEX(C81:C89,G81+1)</f>
        <v>5.72</v>
      </c>
      <c r="J83" s="17">
        <f>INDEX(D81:D89,G81+1)</f>
        <v>3.177777777777778</v>
      </c>
    </row>
    <row r="84" spans="1:10" s="17" customFormat="1" ht="15" customHeight="1">
      <c r="A84" s="62"/>
      <c r="B84" s="17">
        <f t="shared" si="0"/>
        <v>2</v>
      </c>
      <c r="C84" s="17">
        <f t="shared" si="0"/>
        <v>5.72</v>
      </c>
      <c r="D84" s="17">
        <f t="shared" si="1"/>
        <v>3.177777777777778</v>
      </c>
      <c r="E84" s="17">
        <f t="shared" si="2"/>
        <v>-2.5422222222222217</v>
      </c>
      <c r="F84" s="17">
        <f t="shared" si="3"/>
        <v>0</v>
      </c>
      <c r="G84" s="65"/>
      <c r="H84" s="66" t="s">
        <v>46</v>
      </c>
      <c r="I84" s="66"/>
      <c r="J84" s="66"/>
    </row>
    <row r="85" spans="1:10" s="17" customFormat="1">
      <c r="A85" s="62"/>
      <c r="B85" s="17">
        <f t="shared" si="0"/>
        <v>7</v>
      </c>
      <c r="C85" s="17">
        <f t="shared" si="0"/>
        <v>5.5</v>
      </c>
      <c r="D85" s="17">
        <f t="shared" si="1"/>
        <v>1.9555555555555557</v>
      </c>
      <c r="E85" s="17">
        <f t="shared" si="2"/>
        <v>-3.5444444444444443</v>
      </c>
      <c r="F85" s="17">
        <f t="shared" si="3"/>
        <v>0</v>
      </c>
      <c r="G85" s="65"/>
      <c r="H85" s="28" t="s">
        <v>47</v>
      </c>
      <c r="I85" s="17">
        <f>SLOPE(I82:I83,H82:H83)</f>
        <v>0.19111111111111106</v>
      </c>
      <c r="J85" s="17">
        <f>SLOPE(J82:J83,H82:H83)</f>
        <v>-0.24444444444444449</v>
      </c>
    </row>
    <row r="86" spans="1:10" s="17" customFormat="1">
      <c r="A86" s="62"/>
      <c r="B86" s="17">
        <f t="shared" si="0"/>
        <v>10</v>
      </c>
      <c r="C86" s="17">
        <f t="shared" si="0"/>
        <v>5.45</v>
      </c>
      <c r="D86" s="17">
        <f t="shared" si="1"/>
        <v>1.2222222222222223</v>
      </c>
      <c r="E86" s="17">
        <f t="shared" si="2"/>
        <v>-4.2277777777777779</v>
      </c>
      <c r="F86" s="17">
        <f t="shared" si="3"/>
        <v>0</v>
      </c>
      <c r="G86" s="65"/>
      <c r="H86" s="28" t="s">
        <v>48</v>
      </c>
      <c r="I86" s="17">
        <f>INTERCEPT(I82:I83,H82:H83)</f>
        <v>5.3377777777777773</v>
      </c>
      <c r="J86" s="17">
        <f>INTERCEPT(J82:J83,H82:H83)</f>
        <v>3.6666666666666674</v>
      </c>
    </row>
    <row r="87" spans="1:10" s="17" customFormat="1">
      <c r="A87" s="62"/>
      <c r="B87" s="17">
        <f t="shared" si="0"/>
        <v>15</v>
      </c>
      <c r="C87" s="17">
        <f t="shared" si="0"/>
        <v>6.04</v>
      </c>
      <c r="D87" s="17">
        <f t="shared" si="1"/>
        <v>0</v>
      </c>
      <c r="E87" s="17">
        <f t="shared" si="2"/>
        <v>-6.04</v>
      </c>
      <c r="F87" s="17">
        <f t="shared" si="3"/>
        <v>0</v>
      </c>
      <c r="G87" s="65"/>
      <c r="H87" s="66" t="s">
        <v>49</v>
      </c>
      <c r="I87" s="66"/>
      <c r="J87" s="66"/>
    </row>
    <row r="88" spans="1:10" s="17" customFormat="1">
      <c r="A88" s="62"/>
      <c r="B88" s="17">
        <f t="shared" si="0"/>
        <v>25</v>
      </c>
      <c r="C88" s="17">
        <f t="shared" si="0"/>
        <v>6.45</v>
      </c>
      <c r="D88" s="17">
        <f t="shared" si="1"/>
        <v>-2.4444444444444446</v>
      </c>
      <c r="E88" s="17">
        <f t="shared" si="2"/>
        <v>-8.8944444444444457</v>
      </c>
      <c r="F88" s="17">
        <f t="shared" si="3"/>
        <v>0</v>
      </c>
      <c r="G88" s="65"/>
      <c r="H88" s="66" t="s">
        <v>50</v>
      </c>
      <c r="I88" s="66"/>
      <c r="J88" s="37">
        <f>(J85*I86-I85*J86)/(J85-I85)</f>
        <v>4.6045351473922898</v>
      </c>
    </row>
    <row r="89" spans="1:10" s="17" customFormat="1">
      <c r="A89" s="62"/>
      <c r="B89" s="17">
        <f t="shared" si="0"/>
        <v>35</v>
      </c>
      <c r="C89" s="17">
        <f t="shared" si="0"/>
        <v>7.99</v>
      </c>
      <c r="D89" s="17">
        <f t="shared" si="1"/>
        <v>-4.8888888888888902</v>
      </c>
      <c r="E89" s="17">
        <f t="shared" si="2"/>
        <v>-12.878888888888891</v>
      </c>
      <c r="F89" s="17">
        <f>H67</f>
        <v>0</v>
      </c>
      <c r="G89" s="65"/>
      <c r="H89" s="66" t="s">
        <v>51</v>
      </c>
      <c r="I89" s="66"/>
      <c r="J89" s="37">
        <f>(J88-J86)/J85</f>
        <v>-3.8367346938775451</v>
      </c>
    </row>
    <row r="90" spans="1:10" s="17" customFormat="1">
      <c r="A90" s="62"/>
      <c r="B90" s="66" t="s">
        <v>52</v>
      </c>
      <c r="C90" s="66"/>
      <c r="D90" s="66"/>
      <c r="E90" s="66"/>
      <c r="F90" s="66"/>
      <c r="G90" s="66"/>
      <c r="H90" s="66"/>
      <c r="I90" s="66"/>
      <c r="J90" s="66"/>
    </row>
    <row r="91" spans="1:10" s="17" customFormat="1">
      <c r="A91" s="62"/>
      <c r="B91" s="17" t="s">
        <v>38</v>
      </c>
      <c r="C91" s="17" t="s">
        <v>39</v>
      </c>
      <c r="D91" s="17" t="s">
        <v>26</v>
      </c>
      <c r="E91" s="17" t="s">
        <v>40</v>
      </c>
      <c r="F91" s="17" t="s">
        <v>41</v>
      </c>
      <c r="G91" s="17" t="s">
        <v>42</v>
      </c>
      <c r="H91" s="66" t="s">
        <v>43</v>
      </c>
      <c r="I91" s="66"/>
      <c r="J91" s="66"/>
    </row>
    <row r="92" spans="1:10" s="17" customFormat="1">
      <c r="A92" s="62"/>
      <c r="B92" s="17">
        <f>B53</f>
        <v>-22</v>
      </c>
      <c r="C92" s="17">
        <f>D53</f>
        <v>0</v>
      </c>
      <c r="D92" s="17">
        <f>$C$73*B92+$D$73</f>
        <v>9.0444444444444443</v>
      </c>
      <c r="E92" s="17">
        <f>D92-C92</f>
        <v>9.0444444444444443</v>
      </c>
      <c r="F92" s="17">
        <f>IF(SIGN(E92*E93)=1,0,1)</f>
        <v>0</v>
      </c>
      <c r="G92" s="65">
        <f>MATCH(1,F92:F100,0)</f>
        <v>3</v>
      </c>
      <c r="H92" s="17" t="s">
        <v>25</v>
      </c>
      <c r="I92" s="17" t="s">
        <v>44</v>
      </c>
      <c r="J92" s="17" t="s">
        <v>45</v>
      </c>
    </row>
    <row r="93" spans="1:10" s="17" customFormat="1">
      <c r="A93" s="62"/>
      <c r="B93" s="17">
        <f t="shared" ref="B93:B100" si="4">B54</f>
        <v>-15</v>
      </c>
      <c r="C93" s="17">
        <f t="shared" ref="C93:C100" si="5">D54</f>
        <v>3.41</v>
      </c>
      <c r="D93" s="17">
        <f t="shared" ref="D93:D100" si="6">$C$73*B93+$D$73</f>
        <v>7.3333333333333339</v>
      </c>
      <c r="E93" s="17">
        <f t="shared" ref="E93:E100" si="7">D93-C93</f>
        <v>3.9233333333333338</v>
      </c>
      <c r="F93" s="17">
        <f t="shared" ref="F93:F99" si="8">IF(SIGN(E93*E94)=1,0,1)</f>
        <v>0</v>
      </c>
      <c r="G93" s="65"/>
      <c r="H93" s="17">
        <f>INDEX(B92:B100,G92)</f>
        <v>-7</v>
      </c>
      <c r="I93" s="17">
        <f>INDEX(C92:C100,G92)</f>
        <v>4.45</v>
      </c>
      <c r="J93" s="17">
        <f>INDEX(D92:D100,G92)</f>
        <v>5.3777777777777782</v>
      </c>
    </row>
    <row r="94" spans="1:10" s="17" customFormat="1">
      <c r="A94" s="62"/>
      <c r="B94" s="17">
        <f t="shared" si="4"/>
        <v>-7</v>
      </c>
      <c r="C94" s="17">
        <f t="shared" si="5"/>
        <v>4.45</v>
      </c>
      <c r="D94" s="17">
        <f t="shared" si="6"/>
        <v>5.3777777777777782</v>
      </c>
      <c r="E94" s="17">
        <f t="shared" si="7"/>
        <v>0.92777777777777803</v>
      </c>
      <c r="F94" s="17">
        <f t="shared" si="8"/>
        <v>1</v>
      </c>
      <c r="G94" s="65"/>
      <c r="H94" s="17">
        <f>INDEX(B92:B100,G92+1)</f>
        <v>2</v>
      </c>
      <c r="I94" s="17">
        <f>INDEX(C92:C100,G92+1)</f>
        <v>5.72</v>
      </c>
      <c r="J94" s="17">
        <f>INDEX(D92:D100,G92+1)</f>
        <v>3.177777777777778</v>
      </c>
    </row>
    <row r="95" spans="1:10" s="17" customFormat="1">
      <c r="A95" s="62"/>
      <c r="B95" s="17">
        <f t="shared" si="4"/>
        <v>2</v>
      </c>
      <c r="C95" s="17">
        <f t="shared" si="5"/>
        <v>5.72</v>
      </c>
      <c r="D95" s="17">
        <f t="shared" si="6"/>
        <v>3.177777777777778</v>
      </c>
      <c r="E95" s="17">
        <f t="shared" si="7"/>
        <v>-2.5422222222222217</v>
      </c>
      <c r="F95" s="17">
        <f t="shared" si="8"/>
        <v>0</v>
      </c>
      <c r="G95" s="65"/>
      <c r="H95" s="66" t="s">
        <v>46</v>
      </c>
      <c r="I95" s="66"/>
      <c r="J95" s="66"/>
    </row>
    <row r="96" spans="1:10" s="17" customFormat="1">
      <c r="A96" s="62"/>
      <c r="B96" s="17">
        <f t="shared" si="4"/>
        <v>7</v>
      </c>
      <c r="C96" s="17">
        <f t="shared" si="5"/>
        <v>6.92</v>
      </c>
      <c r="D96" s="17">
        <f t="shared" si="6"/>
        <v>1.9555555555555557</v>
      </c>
      <c r="E96" s="17">
        <f t="shared" si="7"/>
        <v>-4.9644444444444442</v>
      </c>
      <c r="F96" s="17">
        <f t="shared" si="8"/>
        <v>0</v>
      </c>
      <c r="G96" s="65"/>
      <c r="H96" s="28" t="s">
        <v>47</v>
      </c>
      <c r="I96" s="17">
        <f>SLOPE(I93:I94,H93:H94)</f>
        <v>0.14111111111111108</v>
      </c>
      <c r="J96" s="17">
        <f>SLOPE(J93:J94,H93:H94)</f>
        <v>-0.24444444444444449</v>
      </c>
    </row>
    <row r="97" spans="1:10" s="17" customFormat="1">
      <c r="A97" s="62"/>
      <c r="B97" s="17">
        <f t="shared" si="4"/>
        <v>10</v>
      </c>
      <c r="C97" s="17">
        <f t="shared" si="5"/>
        <v>7.38</v>
      </c>
      <c r="D97" s="17">
        <f t="shared" si="6"/>
        <v>1.2222222222222223</v>
      </c>
      <c r="E97" s="17">
        <f t="shared" si="7"/>
        <v>-6.1577777777777776</v>
      </c>
      <c r="F97" s="17">
        <f t="shared" si="8"/>
        <v>0</v>
      </c>
      <c r="G97" s="65"/>
      <c r="H97" s="28" t="s">
        <v>48</v>
      </c>
      <c r="I97" s="17">
        <f>INTERCEPT(I93:I94,H93:H94)</f>
        <v>5.4377777777777778</v>
      </c>
      <c r="J97" s="17">
        <f>INTERCEPT(J93:J94,H93:H94)</f>
        <v>3.6666666666666674</v>
      </c>
    </row>
    <row r="98" spans="1:10" s="17" customFormat="1">
      <c r="A98" s="62"/>
      <c r="B98" s="17">
        <f t="shared" si="4"/>
        <v>15</v>
      </c>
      <c r="C98" s="17">
        <f t="shared" si="5"/>
        <v>8.17</v>
      </c>
      <c r="D98" s="17">
        <f t="shared" si="6"/>
        <v>0</v>
      </c>
      <c r="E98" s="17">
        <f t="shared" si="7"/>
        <v>-8.17</v>
      </c>
      <c r="F98" s="17">
        <f t="shared" si="8"/>
        <v>0</v>
      </c>
      <c r="G98" s="65"/>
      <c r="H98" s="66" t="s">
        <v>49</v>
      </c>
      <c r="I98" s="66"/>
      <c r="J98" s="66"/>
    </row>
    <row r="99" spans="1:10" s="17" customFormat="1">
      <c r="A99" s="62"/>
      <c r="B99" s="17">
        <f t="shared" si="4"/>
        <v>25</v>
      </c>
      <c r="C99" s="17">
        <f t="shared" si="5"/>
        <v>10.36</v>
      </c>
      <c r="D99" s="17">
        <f t="shared" si="6"/>
        <v>-2.4444444444444446</v>
      </c>
      <c r="E99" s="17">
        <f t="shared" si="7"/>
        <v>-12.804444444444444</v>
      </c>
      <c r="F99" s="17">
        <f t="shared" si="8"/>
        <v>0</v>
      </c>
      <c r="G99" s="65"/>
      <c r="H99" s="66" t="s">
        <v>50</v>
      </c>
      <c r="I99" s="66"/>
      <c r="J99" s="37">
        <f>(J96*I97-I96*J97)/(J96-I96)</f>
        <v>4.7895613192443172</v>
      </c>
    </row>
    <row r="100" spans="1:10" s="17" customFormat="1">
      <c r="A100" s="62"/>
      <c r="B100" s="17">
        <f t="shared" si="4"/>
        <v>35</v>
      </c>
      <c r="C100" s="17">
        <f t="shared" si="5"/>
        <v>11.32</v>
      </c>
      <c r="D100" s="17">
        <f t="shared" si="6"/>
        <v>-4.8888888888888902</v>
      </c>
      <c r="E100" s="17">
        <f t="shared" si="7"/>
        <v>-16.20888888888889</v>
      </c>
      <c r="F100" s="17">
        <f>F89</f>
        <v>0</v>
      </c>
      <c r="G100" s="65"/>
      <c r="H100" s="66" t="s">
        <v>51</v>
      </c>
      <c r="I100" s="66"/>
      <c r="J100" s="37">
        <f>(J99-J97)/J96</f>
        <v>-4.5936599423631117</v>
      </c>
    </row>
    <row r="101" spans="1:10" s="17" customFormat="1" ht="15" customHeight="1">
      <c r="A101" s="62" t="s">
        <v>53</v>
      </c>
      <c r="B101" s="63" t="s">
        <v>54</v>
      </c>
      <c r="C101" s="63"/>
      <c r="D101" s="63"/>
      <c r="E101" s="63"/>
      <c r="F101" s="63"/>
      <c r="G101" s="63"/>
      <c r="H101" s="63"/>
      <c r="I101" s="63"/>
      <c r="J101" s="63"/>
    </row>
    <row r="102" spans="1:10" s="17" customFormat="1" ht="15" customHeight="1">
      <c r="A102" s="62"/>
      <c r="B102" s="16" t="s">
        <v>32</v>
      </c>
      <c r="C102" s="28" t="s">
        <v>25</v>
      </c>
      <c r="D102" s="29" t="s">
        <v>26</v>
      </c>
      <c r="E102" s="66"/>
      <c r="F102" s="66"/>
      <c r="G102" s="66"/>
      <c r="H102" s="66"/>
      <c r="I102" s="66"/>
      <c r="J102" s="66"/>
    </row>
    <row r="103" spans="1:10" s="17" customFormat="1" ht="15" customHeight="1">
      <c r="A103" s="62"/>
      <c r="B103" s="28">
        <v>1</v>
      </c>
      <c r="C103" s="28">
        <f>G66-0.01</f>
        <v>-12.01</v>
      </c>
      <c r="D103" s="29">
        <f>H66</f>
        <v>6.6000000000000005</v>
      </c>
      <c r="E103" s="66"/>
      <c r="F103" s="66"/>
      <c r="G103" s="66"/>
      <c r="H103" s="66"/>
      <c r="I103" s="66"/>
      <c r="J103" s="66"/>
    </row>
    <row r="104" spans="1:10" s="17" customFormat="1" ht="15" customHeight="1">
      <c r="A104" s="62"/>
      <c r="B104" s="28">
        <v>2</v>
      </c>
      <c r="C104" s="28">
        <f>G67</f>
        <v>-12</v>
      </c>
      <c r="D104" s="28">
        <f>H67</f>
        <v>0</v>
      </c>
      <c r="E104" s="66"/>
      <c r="F104" s="66"/>
      <c r="G104" s="66"/>
      <c r="H104" s="66"/>
      <c r="I104" s="66"/>
      <c r="J104" s="66"/>
    </row>
    <row r="105" spans="1:10" s="17" customFormat="1" ht="15.75" customHeight="1">
      <c r="A105" s="62"/>
      <c r="B105" s="30"/>
      <c r="C105" s="30" t="s">
        <v>33</v>
      </c>
      <c r="D105" s="30" t="s">
        <v>34</v>
      </c>
      <c r="E105" s="66"/>
      <c r="F105" s="66"/>
      <c r="G105" s="66"/>
      <c r="H105" s="66"/>
      <c r="I105" s="66"/>
      <c r="J105" s="66"/>
    </row>
    <row r="106" spans="1:10" s="17" customFormat="1" ht="15.75" customHeight="1">
      <c r="A106" s="62"/>
      <c r="B106" s="16" t="s">
        <v>35</v>
      </c>
      <c r="C106" s="38" cm="1">
        <f t="array" ref="C106:D106">LINEST(D103:D104,C103:C104,1)</f>
        <v>-660.00000000001398</v>
      </c>
      <c r="D106" s="32">
        <v>-7920.0000000001673</v>
      </c>
      <c r="E106" s="66"/>
      <c r="F106" s="66"/>
      <c r="G106" s="66"/>
      <c r="H106" s="66"/>
      <c r="I106" s="66"/>
      <c r="J106" s="66"/>
    </row>
    <row r="107" spans="1:10" s="17" customFormat="1" ht="15" customHeight="1">
      <c r="A107" s="62"/>
      <c r="B107" s="66" t="s">
        <v>37</v>
      </c>
      <c r="C107" s="66"/>
      <c r="D107" s="66"/>
      <c r="E107" s="66"/>
      <c r="F107" s="66"/>
      <c r="G107" s="66"/>
      <c r="H107" s="66"/>
      <c r="I107" s="66"/>
      <c r="J107" s="66"/>
    </row>
    <row r="108" spans="1:10" s="17" customFormat="1" ht="15" customHeight="1">
      <c r="A108" s="62"/>
      <c r="B108" s="17" t="s">
        <v>38</v>
      </c>
      <c r="C108" s="17" t="s">
        <v>39</v>
      </c>
      <c r="D108" s="17" t="s">
        <v>26</v>
      </c>
      <c r="E108" s="17" t="s">
        <v>40</v>
      </c>
      <c r="F108" s="17" t="s">
        <v>41</v>
      </c>
      <c r="G108" s="17" t="s">
        <v>42</v>
      </c>
      <c r="H108" s="66" t="s">
        <v>43</v>
      </c>
      <c r="I108" s="66"/>
      <c r="J108" s="66"/>
    </row>
    <row r="109" spans="1:10" s="17" customFormat="1" ht="15" customHeight="1">
      <c r="A109" s="62"/>
      <c r="B109" s="17">
        <f>B53</f>
        <v>-22</v>
      </c>
      <c r="C109" s="17">
        <f>C53</f>
        <v>0</v>
      </c>
      <c r="D109" s="17">
        <f>$C$106*B109+$D$106</f>
        <v>6600.0000000001401</v>
      </c>
      <c r="E109" s="17">
        <f t="shared" ref="E109:E117" si="9">D109-C109</f>
        <v>6600.0000000001401</v>
      </c>
      <c r="F109" s="17">
        <f>IF(SIGN(E109*E110)=1,0,1)</f>
        <v>0</v>
      </c>
      <c r="G109" s="65">
        <f>MATCH(1,F109:F117,0)</f>
        <v>2</v>
      </c>
      <c r="H109" s="17" t="s">
        <v>25</v>
      </c>
      <c r="I109" s="17" t="s">
        <v>44</v>
      </c>
      <c r="J109" s="17" t="s">
        <v>45</v>
      </c>
    </row>
    <row r="110" spans="1:10" s="17" customFormat="1" ht="15" customHeight="1">
      <c r="A110" s="62"/>
      <c r="B110" s="17">
        <f t="shared" ref="B110:C117" si="10">B54</f>
        <v>-15</v>
      </c>
      <c r="C110" s="17">
        <f t="shared" si="10"/>
        <v>2.0299999999999998</v>
      </c>
      <c r="D110" s="17">
        <f>$C$106*B110+$D$106</f>
        <v>1980.0000000000418</v>
      </c>
      <c r="E110" s="17">
        <f t="shared" si="9"/>
        <v>1977.9700000000419</v>
      </c>
      <c r="F110" s="17">
        <f t="shared" ref="F110:F116" si="11">IF(SIGN(E110*E111)=1,0,1)</f>
        <v>1</v>
      </c>
      <c r="G110" s="65"/>
      <c r="H110" s="17">
        <f>INDEX(B109:B117,G109)</f>
        <v>-15</v>
      </c>
      <c r="I110" s="17">
        <f>INDEX(C109:C117,G109)</f>
        <v>2.0299999999999998</v>
      </c>
      <c r="J110" s="17">
        <f>INDEX(D109:D117,G109)</f>
        <v>1980.0000000000418</v>
      </c>
    </row>
    <row r="111" spans="1:10" s="17" customFormat="1" ht="15" customHeight="1">
      <c r="A111" s="62"/>
      <c r="B111" s="17">
        <f t="shared" si="10"/>
        <v>-7</v>
      </c>
      <c r="C111" s="17">
        <f t="shared" si="10"/>
        <v>4</v>
      </c>
      <c r="D111" s="17">
        <f t="shared" ref="D111:D117" si="12">$C$106*B111+$D$106</f>
        <v>-3300.0000000000691</v>
      </c>
      <c r="E111" s="17">
        <f t="shared" si="9"/>
        <v>-3304.0000000000691</v>
      </c>
      <c r="F111" s="17">
        <f t="shared" si="11"/>
        <v>0</v>
      </c>
      <c r="G111" s="65"/>
      <c r="H111" s="17">
        <f>INDEX(B109:B117,G109+1)</f>
        <v>-7</v>
      </c>
      <c r="I111" s="17">
        <f>INDEX(C109:C117,G109+1)</f>
        <v>4</v>
      </c>
      <c r="J111" s="17">
        <f>INDEX(D109:D117,G109+1)</f>
        <v>-3300.0000000000691</v>
      </c>
    </row>
    <row r="112" spans="1:10" s="17" customFormat="1" ht="15" customHeight="1">
      <c r="A112" s="62"/>
      <c r="B112" s="17">
        <f t="shared" si="10"/>
        <v>2</v>
      </c>
      <c r="C112" s="17">
        <f t="shared" si="10"/>
        <v>5.72</v>
      </c>
      <c r="D112" s="17">
        <f t="shared" si="12"/>
        <v>-9240.0000000001946</v>
      </c>
      <c r="E112" s="17">
        <f t="shared" si="9"/>
        <v>-9245.720000000194</v>
      </c>
      <c r="F112" s="17">
        <f t="shared" si="11"/>
        <v>0</v>
      </c>
      <c r="G112" s="65"/>
      <c r="H112" s="66" t="s">
        <v>46</v>
      </c>
      <c r="I112" s="66"/>
      <c r="J112" s="66"/>
    </row>
    <row r="113" spans="1:11" s="17" customFormat="1" ht="15" customHeight="1">
      <c r="A113" s="62"/>
      <c r="B113" s="17">
        <f t="shared" si="10"/>
        <v>7</v>
      </c>
      <c r="C113" s="17">
        <f t="shared" si="10"/>
        <v>5.5</v>
      </c>
      <c r="D113" s="17">
        <f>$C$106*B113+$D$106</f>
        <v>-12540.000000000266</v>
      </c>
      <c r="E113" s="17">
        <f t="shared" si="9"/>
        <v>-12545.500000000266</v>
      </c>
      <c r="F113" s="17">
        <f t="shared" si="11"/>
        <v>0</v>
      </c>
      <c r="G113" s="65"/>
      <c r="H113" s="28" t="s">
        <v>47</v>
      </c>
      <c r="I113" s="17">
        <f>SLOPE(I110:I111,H110:H111)</f>
        <v>0.24625000000000002</v>
      </c>
      <c r="J113" s="17">
        <f>SLOPE(J110:J111,H110:H111)</f>
        <v>-660.00000000001387</v>
      </c>
    </row>
    <row r="114" spans="1:11" s="17" customFormat="1" ht="15" customHeight="1">
      <c r="A114" s="62"/>
      <c r="B114" s="17">
        <f t="shared" si="10"/>
        <v>10</v>
      </c>
      <c r="C114" s="17">
        <f t="shared" si="10"/>
        <v>5.45</v>
      </c>
      <c r="D114" s="17">
        <f t="shared" si="12"/>
        <v>-14520.000000000307</v>
      </c>
      <c r="E114" s="17">
        <f t="shared" si="9"/>
        <v>-14525.450000000308</v>
      </c>
      <c r="F114" s="17">
        <f t="shared" si="11"/>
        <v>0</v>
      </c>
      <c r="G114" s="65"/>
      <c r="H114" s="28" t="s">
        <v>48</v>
      </c>
      <c r="I114" s="17">
        <f>INTERCEPT(I110:I111,H110:H111)</f>
        <v>5.7237499999999999</v>
      </c>
      <c r="J114" s="17">
        <f>INTERCEPT(J110:J111,H110:H111)</f>
        <v>-7920.0000000001664</v>
      </c>
    </row>
    <row r="115" spans="1:11" s="17" customFormat="1" ht="15.75" customHeight="1">
      <c r="A115" s="62"/>
      <c r="B115" s="17">
        <f t="shared" si="10"/>
        <v>15</v>
      </c>
      <c r="C115" s="17">
        <f t="shared" si="10"/>
        <v>6.04</v>
      </c>
      <c r="D115" s="17">
        <f t="shared" si="12"/>
        <v>-17820.000000000378</v>
      </c>
      <c r="E115" s="17">
        <f t="shared" si="9"/>
        <v>-17826.040000000379</v>
      </c>
      <c r="F115" s="17">
        <f t="shared" si="11"/>
        <v>0</v>
      </c>
      <c r="G115" s="65"/>
      <c r="H115" s="66" t="s">
        <v>49</v>
      </c>
      <c r="I115" s="66"/>
      <c r="J115" s="66"/>
      <c r="K115" s="39" t="s">
        <v>55</v>
      </c>
    </row>
    <row r="116" spans="1:11" s="17" customFormat="1" ht="15" customHeight="1">
      <c r="A116" s="62"/>
      <c r="B116" s="17">
        <f t="shared" si="10"/>
        <v>25</v>
      </c>
      <c r="C116" s="17">
        <f t="shared" si="10"/>
        <v>6.45</v>
      </c>
      <c r="D116" s="17">
        <f t="shared" si="12"/>
        <v>-24420.000000000517</v>
      </c>
      <c r="E116" s="17">
        <f t="shared" si="9"/>
        <v>-24426.450000000517</v>
      </c>
      <c r="F116" s="17">
        <f t="shared" si="11"/>
        <v>0</v>
      </c>
      <c r="G116" s="65"/>
      <c r="H116" s="66" t="s">
        <v>51</v>
      </c>
      <c r="I116" s="66"/>
      <c r="J116" s="37">
        <f>(J113*I114-I113*J114)/(J113-I113)</f>
        <v>2.7677173478834596</v>
      </c>
      <c r="K116" s="17">
        <f>J116</f>
        <v>2.7677173478834596</v>
      </c>
    </row>
    <row r="117" spans="1:11" s="17" customFormat="1" ht="15.75" customHeight="1">
      <c r="A117" s="62"/>
      <c r="B117" s="17">
        <f t="shared" si="10"/>
        <v>35</v>
      </c>
      <c r="C117" s="17">
        <f t="shared" si="10"/>
        <v>7.99</v>
      </c>
      <c r="D117" s="17">
        <f t="shared" si="12"/>
        <v>-31020.000000000658</v>
      </c>
      <c r="E117" s="17">
        <f t="shared" si="9"/>
        <v>-31027.99000000066</v>
      </c>
      <c r="F117" s="17">
        <f>F89</f>
        <v>0</v>
      </c>
      <c r="G117" s="65"/>
      <c r="H117" s="66" t="s">
        <v>50</v>
      </c>
      <c r="I117" s="66"/>
      <c r="J117" s="37">
        <f>ROUND((J116-J114)/J113,1)</f>
        <v>-12</v>
      </c>
      <c r="K117" s="20">
        <f>G63</f>
        <v>-15</v>
      </c>
    </row>
    <row r="118" spans="1:11" s="17" customFormat="1" ht="15" customHeight="1">
      <c r="A118" s="62"/>
      <c r="B118" s="66" t="s">
        <v>52</v>
      </c>
      <c r="C118" s="66"/>
      <c r="D118" s="66"/>
      <c r="E118" s="66"/>
      <c r="F118" s="66"/>
      <c r="G118" s="66"/>
      <c r="H118" s="66"/>
      <c r="I118" s="66"/>
      <c r="J118" s="66"/>
    </row>
    <row r="119" spans="1:11" s="17" customFormat="1" ht="15" customHeight="1">
      <c r="A119" s="62"/>
      <c r="B119" s="17" t="s">
        <v>38</v>
      </c>
      <c r="C119" s="17" t="s">
        <v>39</v>
      </c>
      <c r="D119" s="17" t="s">
        <v>26</v>
      </c>
      <c r="E119" s="17" t="s">
        <v>40</v>
      </c>
      <c r="F119" s="17" t="s">
        <v>41</v>
      </c>
      <c r="G119" s="17" t="s">
        <v>42</v>
      </c>
      <c r="H119" s="66" t="s">
        <v>43</v>
      </c>
      <c r="I119" s="66"/>
      <c r="J119" s="66"/>
    </row>
    <row r="120" spans="1:11" s="17" customFormat="1" ht="15" customHeight="1">
      <c r="A120" s="62"/>
      <c r="B120" s="17">
        <f>B109</f>
        <v>-22</v>
      </c>
      <c r="C120" s="17">
        <f>D53</f>
        <v>0</v>
      </c>
      <c r="D120" s="17">
        <f>$C$106*B120+$D$106</f>
        <v>6600.0000000001401</v>
      </c>
      <c r="E120" s="17">
        <f>D120-C120</f>
        <v>6600.0000000001401</v>
      </c>
      <c r="F120" s="17">
        <f>IF(SIGN(E120*E121)=1,0,1)</f>
        <v>0</v>
      </c>
      <c r="G120" s="65">
        <f>MATCH(1,F120:F128,0)</f>
        <v>2</v>
      </c>
      <c r="H120" s="17" t="s">
        <v>25</v>
      </c>
      <c r="I120" s="17" t="s">
        <v>44</v>
      </c>
      <c r="J120" s="17" t="s">
        <v>45</v>
      </c>
    </row>
    <row r="121" spans="1:11" s="17" customFormat="1" ht="15" customHeight="1">
      <c r="A121" s="62"/>
      <c r="B121" s="17">
        <f t="shared" ref="B121:B128" si="13">B110</f>
        <v>-15</v>
      </c>
      <c r="C121" s="17">
        <f t="shared" ref="C121:C128" si="14">D54</f>
        <v>3.41</v>
      </c>
      <c r="D121" s="17">
        <f t="shared" ref="D121:D128" si="15">$C$106*B121+$D$106</f>
        <v>1980.0000000000418</v>
      </c>
      <c r="E121" s="17">
        <f t="shared" ref="E121:E128" si="16">D121-C121</f>
        <v>1976.5900000000418</v>
      </c>
      <c r="F121" s="17">
        <f t="shared" ref="F121:F127" si="17">IF(SIGN(E121*E122)=1,0,1)</f>
        <v>1</v>
      </c>
      <c r="G121" s="65"/>
      <c r="H121" s="17">
        <f>INDEX(B120:B128,G120)</f>
        <v>-15</v>
      </c>
      <c r="I121" s="17">
        <f>INDEX(C120:C128,G120)</f>
        <v>3.41</v>
      </c>
      <c r="J121" s="17">
        <f>INDEX(D120:D128,G120)</f>
        <v>1980.0000000000418</v>
      </c>
    </row>
    <row r="122" spans="1:11" s="17" customFormat="1" ht="15" customHeight="1">
      <c r="A122" s="62"/>
      <c r="B122" s="17">
        <f t="shared" si="13"/>
        <v>-7</v>
      </c>
      <c r="C122" s="17">
        <f t="shared" si="14"/>
        <v>4.45</v>
      </c>
      <c r="D122" s="17">
        <f t="shared" si="15"/>
        <v>-3300.0000000000691</v>
      </c>
      <c r="E122" s="17">
        <f t="shared" si="16"/>
        <v>-3304.4500000000689</v>
      </c>
      <c r="F122" s="17">
        <f t="shared" si="17"/>
        <v>0</v>
      </c>
      <c r="G122" s="65"/>
      <c r="H122" s="17">
        <f>INDEX(B120:B128,G120+1)</f>
        <v>-7</v>
      </c>
      <c r="I122" s="17">
        <f>INDEX(C120:C128,G120+1)</f>
        <v>4.45</v>
      </c>
      <c r="J122" s="17">
        <f>INDEX(D120:D128,G120+1)</f>
        <v>-3300.0000000000691</v>
      </c>
    </row>
    <row r="123" spans="1:11" s="17" customFormat="1" ht="15" customHeight="1">
      <c r="A123" s="62"/>
      <c r="B123" s="17">
        <f t="shared" si="13"/>
        <v>2</v>
      </c>
      <c r="C123" s="17">
        <f t="shared" si="14"/>
        <v>5.72</v>
      </c>
      <c r="D123" s="17">
        <f t="shared" si="15"/>
        <v>-9240.0000000001946</v>
      </c>
      <c r="E123" s="17">
        <f t="shared" si="16"/>
        <v>-9245.720000000194</v>
      </c>
      <c r="F123" s="17">
        <f t="shared" si="17"/>
        <v>0</v>
      </c>
      <c r="G123" s="65"/>
      <c r="H123" s="66" t="s">
        <v>46</v>
      </c>
      <c r="I123" s="66"/>
      <c r="J123" s="66"/>
    </row>
    <row r="124" spans="1:11" s="17" customFormat="1" ht="15" customHeight="1">
      <c r="A124" s="62"/>
      <c r="B124" s="17">
        <f t="shared" si="13"/>
        <v>7</v>
      </c>
      <c r="C124" s="17">
        <f t="shared" si="14"/>
        <v>6.92</v>
      </c>
      <c r="D124" s="17">
        <f t="shared" si="15"/>
        <v>-12540.000000000266</v>
      </c>
      <c r="E124" s="17">
        <f t="shared" si="16"/>
        <v>-12546.920000000266</v>
      </c>
      <c r="F124" s="17">
        <f t="shared" si="17"/>
        <v>0</v>
      </c>
      <c r="G124" s="65"/>
      <c r="H124" s="28" t="s">
        <v>47</v>
      </c>
      <c r="I124" s="17">
        <f>SLOPE(I121:I122,H121:H122)</f>
        <v>0.13</v>
      </c>
      <c r="J124" s="17">
        <f>SLOPE(J121:J122,H121:H122)</f>
        <v>-660.00000000001387</v>
      </c>
    </row>
    <row r="125" spans="1:11" s="17" customFormat="1" ht="15" customHeight="1">
      <c r="A125" s="62"/>
      <c r="B125" s="17">
        <f t="shared" si="13"/>
        <v>10</v>
      </c>
      <c r="C125" s="17">
        <f t="shared" si="14"/>
        <v>7.38</v>
      </c>
      <c r="D125" s="17">
        <f t="shared" si="15"/>
        <v>-14520.000000000307</v>
      </c>
      <c r="E125" s="17">
        <f>D125-C125</f>
        <v>-14527.380000000307</v>
      </c>
      <c r="F125" s="17">
        <f>IF(SIGN(E125*E126)=1,0,1)</f>
        <v>0</v>
      </c>
      <c r="G125" s="65"/>
      <c r="H125" s="28" t="s">
        <v>48</v>
      </c>
      <c r="I125" s="17">
        <f>INTERCEPT(I121:I122,H121:H122)</f>
        <v>5.36</v>
      </c>
      <c r="J125" s="17">
        <f>INTERCEPT(J121:J122,H121:H122)</f>
        <v>-7920.0000000001664</v>
      </c>
    </row>
    <row r="126" spans="1:11" s="17" customFormat="1" ht="15.75" customHeight="1">
      <c r="A126" s="62"/>
      <c r="B126" s="17">
        <f t="shared" si="13"/>
        <v>15</v>
      </c>
      <c r="C126" s="17">
        <f t="shared" si="14"/>
        <v>8.17</v>
      </c>
      <c r="D126" s="17">
        <f t="shared" si="15"/>
        <v>-17820.000000000378</v>
      </c>
      <c r="E126" s="17">
        <f t="shared" si="16"/>
        <v>-17828.170000000377</v>
      </c>
      <c r="F126" s="17">
        <f t="shared" si="17"/>
        <v>0</v>
      </c>
      <c r="G126" s="65"/>
      <c r="H126" s="66" t="s">
        <v>49</v>
      </c>
      <c r="I126" s="66"/>
      <c r="J126" s="66"/>
      <c r="K126" s="39" t="s">
        <v>55</v>
      </c>
    </row>
    <row r="127" spans="1:11" s="17" customFormat="1">
      <c r="A127" s="62"/>
      <c r="B127" s="17">
        <f t="shared" si="13"/>
        <v>25</v>
      </c>
      <c r="C127" s="17">
        <f t="shared" si="14"/>
        <v>10.36</v>
      </c>
      <c r="D127" s="17">
        <f t="shared" si="15"/>
        <v>-24420.000000000517</v>
      </c>
      <c r="E127" s="17">
        <f t="shared" si="16"/>
        <v>-24430.360000000517</v>
      </c>
      <c r="F127" s="17">
        <f t="shared" si="17"/>
        <v>0</v>
      </c>
      <c r="G127" s="65"/>
      <c r="H127" s="66" t="s">
        <v>51</v>
      </c>
      <c r="I127" s="66"/>
      <c r="J127" s="37">
        <f>(J124*I125-I124*J125)/(J124-I124)</f>
        <v>3.799251662551316</v>
      </c>
      <c r="K127" s="17">
        <f>J127</f>
        <v>3.799251662551316</v>
      </c>
    </row>
    <row r="128" spans="1:11" s="17" customFormat="1">
      <c r="A128" s="62"/>
      <c r="B128" s="17">
        <f t="shared" si="13"/>
        <v>35</v>
      </c>
      <c r="C128" s="17">
        <f t="shared" si="14"/>
        <v>11.32</v>
      </c>
      <c r="D128" s="17">
        <f t="shared" si="15"/>
        <v>-31020.000000000658</v>
      </c>
      <c r="E128" s="17">
        <f t="shared" si="16"/>
        <v>-31031.320000000658</v>
      </c>
      <c r="F128" s="17">
        <f>F89</f>
        <v>0</v>
      </c>
      <c r="G128" s="65"/>
      <c r="H128" s="66" t="s">
        <v>50</v>
      </c>
      <c r="I128" s="66"/>
      <c r="J128" s="37">
        <f>ROUND((J127-J125)/J124,1)</f>
        <v>-12</v>
      </c>
      <c r="K128" s="20">
        <f>G63</f>
        <v>-15</v>
      </c>
    </row>
    <row r="129" s="17" customFormat="1"/>
    <row r="130" s="17" customFormat="1"/>
    <row r="131" s="17" customFormat="1"/>
    <row r="132" s="17" customFormat="1"/>
    <row r="133" s="17" customFormat="1"/>
    <row r="134" s="17" customFormat="1"/>
    <row r="135" s="17" customFormat="1"/>
    <row r="136" s="17" customFormat="1"/>
    <row r="137" s="17" customFormat="1"/>
    <row r="138" s="17" customFormat="1"/>
    <row r="139" s="17" customFormat="1"/>
    <row r="140" s="17" customFormat="1"/>
    <row r="141" s="17" customFormat="1"/>
    <row r="142" s="17" customFormat="1"/>
    <row r="143" s="17" customFormat="1"/>
    <row r="144" s="17" customFormat="1"/>
    <row r="145" s="17" customFormat="1"/>
    <row r="146" s="17" customFormat="1"/>
    <row r="147" s="17" customFormat="1"/>
    <row r="148" s="17" customFormat="1"/>
    <row r="149" s="17" customFormat="1"/>
    <row r="150" s="17" customFormat="1"/>
    <row r="151" s="17" customFormat="1"/>
    <row r="152" s="17" customFormat="1"/>
    <row r="153" s="17" customFormat="1"/>
    <row r="154" s="17" customFormat="1"/>
    <row r="155" s="17" customFormat="1"/>
    <row r="156" s="17" customFormat="1"/>
    <row r="157" s="17" customFormat="1"/>
    <row r="158" s="17" customFormat="1"/>
    <row r="159" s="17" customFormat="1"/>
    <row r="160" s="17" customFormat="1"/>
    <row r="161" s="17" customFormat="1"/>
    <row r="162" s="17" customFormat="1"/>
    <row r="163" s="17" customFormat="1"/>
    <row r="164" s="17" customFormat="1"/>
    <row r="165" s="17" customFormat="1"/>
    <row r="166" s="17" customFormat="1"/>
    <row r="167" s="17" customFormat="1"/>
    <row r="168" s="17" customFormat="1"/>
    <row r="169" s="17" customFormat="1"/>
    <row r="170" s="17" customFormat="1"/>
    <row r="171" s="17" customFormat="1"/>
    <row r="172" s="17" customFormat="1"/>
    <row r="173" s="17" customFormat="1"/>
    <row r="174" s="17" customFormat="1"/>
    <row r="175" s="17" customFormat="1"/>
    <row r="176" s="17" customFormat="1"/>
    <row r="177" s="17" customFormat="1"/>
    <row r="178" s="17" customFormat="1"/>
    <row r="179" s="17" customFormat="1"/>
    <row r="180" s="17" customFormat="1"/>
    <row r="181" s="17" customFormat="1"/>
    <row r="182" s="17" customFormat="1"/>
    <row r="183" s="17" customFormat="1"/>
    <row r="184" s="17" customFormat="1"/>
    <row r="185" s="17" customFormat="1"/>
    <row r="186" s="17" customFormat="1"/>
    <row r="187" s="17" customFormat="1"/>
    <row r="188" s="17" customFormat="1"/>
    <row r="189" s="17" customFormat="1"/>
    <row r="190" s="17" customFormat="1"/>
    <row r="191" s="17" customFormat="1"/>
    <row r="192" s="17" customFormat="1"/>
    <row r="193" s="17" customFormat="1"/>
    <row r="194" s="17" customFormat="1"/>
    <row r="195" s="17" customFormat="1"/>
    <row r="196" s="17" customFormat="1"/>
    <row r="197" s="17" customFormat="1"/>
    <row r="198" s="17" customFormat="1"/>
    <row r="199" s="17" customFormat="1"/>
    <row r="200" s="17" customFormat="1"/>
    <row r="201" s="17" customFormat="1"/>
    <row r="202" s="17" customFormat="1"/>
    <row r="203" s="17" customFormat="1"/>
    <row r="204" s="17" customFormat="1"/>
    <row r="205" s="17" customFormat="1"/>
    <row r="206" s="17" customFormat="1"/>
    <row r="207" s="17" customFormat="1"/>
    <row r="208" s="17" customFormat="1"/>
    <row r="209" s="17" customFormat="1"/>
    <row r="210" s="17" customFormat="1"/>
    <row r="211" s="17" customFormat="1"/>
    <row r="212" s="17" customFormat="1"/>
    <row r="213" s="17" customFormat="1"/>
    <row r="214" s="17" customFormat="1"/>
    <row r="215" s="17" customFormat="1"/>
    <row r="216" s="17" customFormat="1"/>
    <row r="217" s="17" customFormat="1"/>
    <row r="218" s="17" customFormat="1"/>
    <row r="219" s="17" customFormat="1"/>
    <row r="220" s="17" customFormat="1"/>
    <row r="221" s="17" customFormat="1"/>
    <row r="222" s="17" customFormat="1"/>
    <row r="223" s="17" customFormat="1"/>
    <row r="224" s="17" customFormat="1"/>
    <row r="225" s="17" customFormat="1"/>
    <row r="226" s="17" customFormat="1"/>
    <row r="227" s="17" customFormat="1"/>
    <row r="228" s="17" customFormat="1"/>
    <row r="229" s="17" customFormat="1"/>
    <row r="230" s="17" customFormat="1"/>
    <row r="231" s="17" customFormat="1"/>
    <row r="232" s="17" customFormat="1"/>
    <row r="233" s="17" customFormat="1"/>
    <row r="234" s="17" customFormat="1"/>
    <row r="235" s="17" customFormat="1"/>
    <row r="236" s="17" customFormat="1"/>
    <row r="237" s="17" customFormat="1"/>
    <row r="238" s="17" customFormat="1"/>
    <row r="239" s="17" customFormat="1"/>
    <row r="240" s="17" customFormat="1"/>
    <row r="241" s="17" customFormat="1"/>
    <row r="242" s="17" customFormat="1"/>
    <row r="243" s="17" customFormat="1"/>
    <row r="244" s="17" customFormat="1"/>
    <row r="245" s="17" customFormat="1"/>
    <row r="246" s="17" customFormat="1"/>
    <row r="247" s="17" customFormat="1"/>
    <row r="248" s="17" customFormat="1"/>
    <row r="249" s="17" customFormat="1"/>
    <row r="250" s="17" customFormat="1"/>
    <row r="251" s="17" customFormat="1"/>
    <row r="252" s="17" customFormat="1"/>
    <row r="253" s="17" customFormat="1"/>
    <row r="254" s="17" customFormat="1"/>
    <row r="255" s="17" customFormat="1"/>
    <row r="256" s="17" customFormat="1"/>
    <row r="257" s="17" customFormat="1"/>
    <row r="258" s="17" customFormat="1"/>
    <row r="259" s="17" customFormat="1"/>
    <row r="260" s="17" customFormat="1"/>
    <row r="261" s="17" customFormat="1"/>
    <row r="262" s="17" customFormat="1"/>
    <row r="263" s="17" customFormat="1"/>
    <row r="264" s="17" customFormat="1"/>
    <row r="265" s="17" customFormat="1"/>
    <row r="266" s="17" customFormat="1"/>
    <row r="267" s="17" customFormat="1"/>
    <row r="268" s="17" customFormat="1"/>
    <row r="269" s="17" customFormat="1"/>
    <row r="270" s="17" customFormat="1"/>
    <row r="271" s="17" customFormat="1"/>
    <row r="272" s="17" customFormat="1"/>
    <row r="273" s="17" customFormat="1"/>
    <row r="274" s="17" customFormat="1"/>
    <row r="275" s="17" customFormat="1"/>
    <row r="276" s="17" customFormat="1"/>
    <row r="277" s="17" customFormat="1"/>
    <row r="278" s="17" customFormat="1"/>
    <row r="279" s="17" customFormat="1"/>
    <row r="280" s="17" customFormat="1"/>
    <row r="281" s="17" customFormat="1"/>
    <row r="282" s="17" customFormat="1"/>
    <row r="283" s="17" customFormat="1"/>
    <row r="284" s="17" customFormat="1"/>
    <row r="285" s="17" customFormat="1"/>
    <row r="286" s="17" customFormat="1"/>
    <row r="287" s="17" customFormat="1"/>
    <row r="288" s="17" customFormat="1"/>
    <row r="289" s="17" customFormat="1"/>
    <row r="290" s="17" customFormat="1"/>
    <row r="291" s="17" customFormat="1"/>
    <row r="292" s="17" customFormat="1"/>
    <row r="293" s="17" customFormat="1"/>
    <row r="294" s="17" customFormat="1"/>
    <row r="295" s="17" customFormat="1"/>
    <row r="296" s="17" customFormat="1"/>
    <row r="297" s="17" customFormat="1"/>
    <row r="298" s="17" customFormat="1"/>
    <row r="299" s="17" customFormat="1"/>
    <row r="300" s="17" customFormat="1"/>
    <row r="301" s="17" customFormat="1"/>
    <row r="302" s="17" customFormat="1"/>
    <row r="303" s="17" customFormat="1"/>
    <row r="304" s="17" customFormat="1"/>
    <row r="305" s="17" customFormat="1"/>
    <row r="306" s="17" customFormat="1"/>
    <row r="307" s="17" customFormat="1"/>
    <row r="308" s="17" customFormat="1"/>
    <row r="309" s="17" customFormat="1"/>
    <row r="310" s="17" customFormat="1"/>
    <row r="311" s="17" customFormat="1"/>
    <row r="312" s="17" customFormat="1"/>
    <row r="313" s="17" customFormat="1"/>
    <row r="314" s="17" customFormat="1"/>
    <row r="315" s="17" customFormat="1"/>
    <row r="316" s="17" customFormat="1"/>
    <row r="317" s="17" customFormat="1"/>
    <row r="318" s="17" customFormat="1"/>
    <row r="319" s="17" customFormat="1"/>
    <row r="320" s="17" customFormat="1"/>
    <row r="321" s="17" customFormat="1"/>
    <row r="322" s="17" customFormat="1"/>
    <row r="323" s="17" customFormat="1"/>
    <row r="324" s="17" customFormat="1"/>
    <row r="325" s="17" customFormat="1"/>
    <row r="326" s="17" customFormat="1"/>
    <row r="327" s="17" customFormat="1"/>
    <row r="328" s="17" customFormat="1"/>
    <row r="329" s="17" customFormat="1"/>
    <row r="330" s="17" customFormat="1"/>
    <row r="331" s="17" customFormat="1"/>
    <row r="332" s="17" customFormat="1"/>
    <row r="333" s="17" customFormat="1"/>
    <row r="334" s="17" customFormat="1"/>
    <row r="335" s="17" customFormat="1"/>
    <row r="336" s="17" customFormat="1"/>
    <row r="337" s="17" customFormat="1"/>
    <row r="338" s="17" customFormat="1"/>
    <row r="339" s="17" customFormat="1"/>
    <row r="340" s="17" customFormat="1"/>
  </sheetData>
  <sheetProtection algorithmName="SHA-512" hashValue="HmxzDIzRyDwGzXmWnqbrLezvmEVnlebEq/OTTuNWFEGR3uIxpXqnXnPleUqCMbj8V4w0wiFM/Bh7NhhugL0hKg==" saltValue="g0ocuwVnKGDAl8ZqF5npSw==" spinCount="100000" sheet="1" objects="1" scenarios="1"/>
  <protectedRanges>
    <protectedRange sqref="C6:C10" name="Oblast1_1"/>
  </protectedRanges>
  <mergeCells count="54">
    <mergeCell ref="H128:I128"/>
    <mergeCell ref="H99:I99"/>
    <mergeCell ref="H100:I100"/>
    <mergeCell ref="A101:A128"/>
    <mergeCell ref="B101:J101"/>
    <mergeCell ref="E102:J106"/>
    <mergeCell ref="B107:J107"/>
    <mergeCell ref="H108:J108"/>
    <mergeCell ref="G109:G117"/>
    <mergeCell ref="H112:J112"/>
    <mergeCell ref="H115:J115"/>
    <mergeCell ref="H116:I116"/>
    <mergeCell ref="H117:I117"/>
    <mergeCell ref="B118:J118"/>
    <mergeCell ref="H119:J119"/>
    <mergeCell ref="G120:G128"/>
    <mergeCell ref="H123:J123"/>
    <mergeCell ref="H126:J126"/>
    <mergeCell ref="H127:I127"/>
    <mergeCell ref="A74:A100"/>
    <mergeCell ref="B74:C74"/>
    <mergeCell ref="D74:E74"/>
    <mergeCell ref="F74:J78"/>
    <mergeCell ref="B79:J79"/>
    <mergeCell ref="H80:J80"/>
    <mergeCell ref="G81:G89"/>
    <mergeCell ref="H84:J84"/>
    <mergeCell ref="H87:J87"/>
    <mergeCell ref="H88:I88"/>
    <mergeCell ref="H89:I89"/>
    <mergeCell ref="B90:J90"/>
    <mergeCell ref="H91:J91"/>
    <mergeCell ref="G92:G100"/>
    <mergeCell ref="H95:J95"/>
    <mergeCell ref="H98:J98"/>
    <mergeCell ref="A62:A73"/>
    <mergeCell ref="F62:F64"/>
    <mergeCell ref="B65:E65"/>
    <mergeCell ref="F65:F67"/>
    <mergeCell ref="B68:E68"/>
    <mergeCell ref="E69:E73"/>
    <mergeCell ref="E12:L18"/>
    <mergeCell ref="B13:D18"/>
    <mergeCell ref="A52:A61"/>
    <mergeCell ref="E52:H52"/>
    <mergeCell ref="E53:F54"/>
    <mergeCell ref="E55:F56"/>
    <mergeCell ref="E57:F60"/>
    <mergeCell ref="A10:B10"/>
    <mergeCell ref="A1:M3"/>
    <mergeCell ref="B4:D5"/>
    <mergeCell ref="A6:B6"/>
    <mergeCell ref="A7:B7"/>
    <mergeCell ref="A8:B8"/>
  </mergeCells>
  <dataValidations count="2">
    <dataValidation type="list" allowBlank="1" showInputMessage="1" showErrorMessage="1" sqref="C10" xr:uid="{595E863B-7C93-41E9-B7CB-93A7FC9B5C3E}">
      <formula1>$G$53:$G$54</formula1>
    </dataValidation>
    <dataValidation type="list" allowBlank="1" showInputMessage="1" showErrorMessage="1" sqref="C7" xr:uid="{493E69B8-FF7F-4932-B739-14B4EACF868B}">
      <formula1>$G$55:$G$56</formula1>
    </dataValidation>
  </dataValidations>
  <pageMargins left="0.25" right="0.25" top="0.75" bottom="0.75" header="0.3" footer="0.3"/>
  <pageSetup paperSize="9" scale="78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Group Box 1">
              <controlPr defaultSize="0" autoFill="0" autoPict="0">
                <anchor moveWithCells="1">
                  <from>
                    <xdr:col>0</xdr:col>
                    <xdr:colOff>466725</xdr:colOff>
                    <xdr:row>41</xdr:row>
                    <xdr:rowOff>85725</xdr:rowOff>
                  </from>
                  <to>
                    <xdr:col>11</xdr:col>
                    <xdr:colOff>390525</xdr:colOff>
                    <xdr:row>42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5" name="Option Button 2">
              <controlPr locked="0" defaultSize="0" autoFill="0" autoLine="0" autoPict="0" macro="[0]!Makro1">
                <anchor moveWithCells="1">
                  <from>
                    <xdr:col>1</xdr:col>
                    <xdr:colOff>1676400</xdr:colOff>
                    <xdr:row>41</xdr:row>
                    <xdr:rowOff>104775</xdr:rowOff>
                  </from>
                  <to>
                    <xdr:col>1</xdr:col>
                    <xdr:colOff>2457450</xdr:colOff>
                    <xdr:row>42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6" name="Option Button 3">
              <controlPr locked="0" defaultSize="0" autoFill="0" autoLine="0" autoPict="0" macro="[0]!Makro2">
                <anchor moveWithCells="1">
                  <from>
                    <xdr:col>1</xdr:col>
                    <xdr:colOff>2352675</xdr:colOff>
                    <xdr:row>41</xdr:row>
                    <xdr:rowOff>104775</xdr:rowOff>
                  </from>
                  <to>
                    <xdr:col>2</xdr:col>
                    <xdr:colOff>152400</xdr:colOff>
                    <xdr:row>42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7" name="Option Button 4">
              <controlPr locked="0" defaultSize="0" autoFill="0" autoLine="0" autoPict="0" macro="[0]!Makro3" altText="BWL 5 + BWL 7">
                <anchor moveWithCells="1">
                  <from>
                    <xdr:col>2</xdr:col>
                    <xdr:colOff>85725</xdr:colOff>
                    <xdr:row>41</xdr:row>
                    <xdr:rowOff>104775</xdr:rowOff>
                  </from>
                  <to>
                    <xdr:col>3</xdr:col>
                    <xdr:colOff>200025</xdr:colOff>
                    <xdr:row>42</xdr:row>
                    <xdr:rowOff>133350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71f53fd-ce04-4314-905f-74e9831b8376">
      <Terms xmlns="http://schemas.microsoft.com/office/infopath/2007/PartnerControls"/>
    </lcf76f155ced4ddcb4097134ff3c332f>
    <TaxCatchAll xmlns="5daf29e2-b69e-4248-baad-e66870723bad" xsi:nil="true"/>
    <SharedWithUsers xmlns="5daf29e2-b69e-4248-baad-e66870723bad">
      <UserInfo>
        <DisplayName/>
        <AccountId xsi:nil="true"/>
        <AccountType/>
      </UserInfo>
    </SharedWithUsers>
    <MediaLengthInSeconds xmlns="371f53fd-ce04-4314-905f-74e9831b8376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1A639E1379411842A73907950B783EA1" ma:contentTypeVersion="15" ma:contentTypeDescription="Umožňuje vytvoriť nový dokument." ma:contentTypeScope="" ma:versionID="561c1c086c981fc720e23eeb5f8037c5">
  <xsd:schema xmlns:xsd="http://www.w3.org/2001/XMLSchema" xmlns:xs="http://www.w3.org/2001/XMLSchema" xmlns:p="http://schemas.microsoft.com/office/2006/metadata/properties" xmlns:ns2="371f53fd-ce04-4314-905f-74e9831b8376" xmlns:ns3="5daf29e2-b69e-4248-baad-e66870723bad" targetNamespace="http://schemas.microsoft.com/office/2006/metadata/properties" ma:root="true" ma:fieldsID="1404c0c7668e3e97d4e56ebf57b5da80" ns2:_="" ns3:_="">
    <xsd:import namespace="371f53fd-ce04-4314-905f-74e9831b8376"/>
    <xsd:import namespace="5daf29e2-b69e-4248-baad-e66870723ba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LengthInSeconds" minOccurs="0"/>
                <xsd:element ref="ns2:MediaServiceLocatio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71f53fd-ce04-4314-905f-74e9831b837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Značky obrázka" ma:readOnly="false" ma:fieldId="{5cf76f15-5ced-4ddc-b409-7134ff3c332f}" ma:taxonomyMulti="true" ma:sspId="c60f417b-a3ce-46d7-ab69-8212e5488a7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daf29e2-b69e-4248-baad-e66870723bad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Zdieľa sa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Zdieľané s podrobnosťa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18" nillable="true" ma:displayName="Taxonomy Catch All Column" ma:hidden="true" ma:list="{c9331506-b850-4918-b774-66631312a527}" ma:internalName="TaxCatchAll" ma:showField="CatchAllData" ma:web="5daf29e2-b69e-4248-baad-e66870723ba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C0EBD68-D3AA-4E81-82AD-0939B6587348}">
  <ds:schemaRefs>
    <ds:schemaRef ds:uri="http://schemas.microsoft.com/office/2006/metadata/properties"/>
    <ds:schemaRef ds:uri="http://schemas.microsoft.com/office/infopath/2007/PartnerControls"/>
    <ds:schemaRef ds:uri="371f53fd-ce04-4314-905f-74e9831b8376"/>
    <ds:schemaRef ds:uri="5daf29e2-b69e-4248-baad-e66870723bad"/>
  </ds:schemaRefs>
</ds:datastoreItem>
</file>

<file path=customXml/itemProps2.xml><?xml version="1.0" encoding="utf-8"?>
<ds:datastoreItem xmlns:ds="http://schemas.openxmlformats.org/officeDocument/2006/customXml" ds:itemID="{68DF1806-1DA4-49BB-BF8A-4E314F24C1A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B845C70-EA50-4569-A406-F5D7A139819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71f53fd-ce04-4314-905f-74e9831b8376"/>
    <ds:schemaRef ds:uri="5daf29e2-b69e-4248-baad-e66870723ba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3</vt:i4>
      </vt:variant>
    </vt:vector>
  </HeadingPairs>
  <TitlesOfParts>
    <vt:vector size="6" baseType="lpstr">
      <vt:lpstr>TEPLOTA VÝSTUPU 35°C</vt:lpstr>
      <vt:lpstr>TEPLOTA VÝSTUPU 45°C</vt:lpstr>
      <vt:lpstr>TEPLOTA VÝSTUPU 55°C</vt:lpstr>
      <vt:lpstr>'TEPLOTA VÝSTUPU 35°C'!Oblast_tisku</vt:lpstr>
      <vt:lpstr>'TEPLOTA VÝSTUPU 45°C'!Oblast_tisku</vt:lpstr>
      <vt:lpstr>'TEPLOTA VÝSTUPU 55°C'!Oblast_tisku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Lukas Frcka</dc:creator>
  <cp:keywords/>
  <dc:description/>
  <cp:lastModifiedBy>Lukas Frcka</cp:lastModifiedBy>
  <cp:revision/>
  <dcterms:created xsi:type="dcterms:W3CDTF">2022-06-14T13:05:27Z</dcterms:created>
  <dcterms:modified xsi:type="dcterms:W3CDTF">2024-10-29T06:46:11Z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0x0101001A639E1379411842A73907950B783EA1</vt:lpwstr>
  </property>
  <property fmtid="{D5CDD505-2E9C-101B-9397-08002B2CF9AE}" pid="3" name="MediaServiceImageTags">
    <vt:lpwstr/>
  </property>
  <property fmtid="{D5CDD505-2E9C-101B-9397-08002B2CF9AE}" pid="4" name="Order">
    <vt:r8>4372300</vt:r8>
  </property>
  <property fmtid="{D5CDD505-2E9C-101B-9397-08002B2CF9AE}" pid="5" name="xd_Signature">
    <vt:bool>false</vt:bool>
  </property>
  <property fmtid="{D5CDD505-2E9C-101B-9397-08002B2CF9AE}" pid="6" name="xd_ProgID">
    <vt:lpwstr/>
  </property>
  <property fmtid="{D5CDD505-2E9C-101B-9397-08002B2CF9AE}" pid="7" name="ComplianceAssetId">
    <vt:lpwstr/>
  </property>
  <property fmtid="{D5CDD505-2E9C-101B-9397-08002B2CF9AE}" pid="8" name="TemplateUrl">
    <vt:lpwstr/>
  </property>
  <property fmtid="{D5CDD505-2E9C-101B-9397-08002B2CF9AE}" pid="9" name="_ExtendedDescription">
    <vt:lpwstr/>
  </property>
  <property fmtid="{D5CDD505-2E9C-101B-9397-08002B2CF9AE}" pid="10" name="TriggerFlowInfo">
    <vt:lpwstr/>
  </property>
</Properties>
</file>