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.sharepoint.com/sites/product_management_cr/Zdielane dokumenty/PM_NÁSTROJE/WOLF/TEPELNÁ ČERPADLA/Návrh výkonů tepelných čerpadel s ohledem na bod bivalence(26.01.2023)/Návrh výkonu kaskády tepelných čerpadel s ohledem na bod bivalence/BWL-1S/"/>
    </mc:Choice>
  </mc:AlternateContent>
  <xr:revisionPtr revIDLastSave="249" documentId="13_ncr:1_{A74E9AAB-7117-4987-90AC-3F7D1EBAAD53}" xr6:coauthVersionLast="47" xr6:coauthVersionMax="47" xr10:uidLastSave="{04A0C960-0AF8-47BE-A358-107188819D45}"/>
  <bookViews>
    <workbookView xWindow="-108" yWindow="-108" windowWidth="23256" windowHeight="12576" xr2:uid="{00000000-000D-0000-FFFF-FFFF00000000}"/>
  </bookViews>
  <sheets>
    <sheet name="TEPLOTA VÝSTUPU 35°C" sheetId="3" r:id="rId1"/>
    <sheet name="TEPLOTA VÝSTUPU 45°C " sheetId="4" r:id="rId2"/>
    <sheet name="TEPLOTA VÝSTUPU 55°C" sheetId="5" r:id="rId3"/>
  </sheets>
  <definedNames>
    <definedName name="_xlnm.Print_Area" localSheetId="0">'TEPLOTA VÝSTUPU 35°C'!$A$1:$M$43</definedName>
    <definedName name="_xlnm.Print_Area" localSheetId="1">'TEPLOTA VÝSTUPU 45°C '!$A$1:$M$43</definedName>
    <definedName name="_xlnm.Print_Area" localSheetId="2">'TEPLOTA VÝSTUPU 55°C'!$A$1:$M$43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3" l="1"/>
  <c r="C11" i="5"/>
  <c r="C11" i="4"/>
  <c r="C11" i="3"/>
  <c r="D77" i="5" l="1"/>
  <c r="D77" i="4"/>
  <c r="K141" i="5" l="1"/>
  <c r="K130" i="5"/>
  <c r="D117" i="5"/>
  <c r="F102" i="5"/>
  <c r="F141" i="5" s="1"/>
  <c r="D83" i="5"/>
  <c r="E80" i="5"/>
  <c r="C80" i="5"/>
  <c r="H77" i="5"/>
  <c r="D76" i="5"/>
  <c r="E79" i="5" s="1"/>
  <c r="C76" i="5"/>
  <c r="C79" i="5" s="1"/>
  <c r="D74" i="5"/>
  <c r="C113" i="5" s="1"/>
  <c r="C74" i="5"/>
  <c r="C130" i="5" s="1"/>
  <c r="B74" i="5"/>
  <c r="B130" i="5" s="1"/>
  <c r="B141" i="5" s="1"/>
  <c r="D73" i="5"/>
  <c r="C112" i="5" s="1"/>
  <c r="C73" i="5"/>
  <c r="C129" i="5" s="1"/>
  <c r="B73" i="5"/>
  <c r="B129" i="5" s="1"/>
  <c r="B140" i="5" s="1"/>
  <c r="D72" i="5"/>
  <c r="C139" i="5" s="1"/>
  <c r="C72" i="5"/>
  <c r="C128" i="5" s="1"/>
  <c r="B72" i="5"/>
  <c r="B100" i="5" s="1"/>
  <c r="D71" i="5"/>
  <c r="C138" i="5" s="1"/>
  <c r="C71" i="5"/>
  <c r="C127" i="5" s="1"/>
  <c r="B71" i="5"/>
  <c r="B127" i="5" s="1"/>
  <c r="B138" i="5" s="1"/>
  <c r="D70" i="5"/>
  <c r="C109" i="5" s="1"/>
  <c r="C70" i="5"/>
  <c r="C126" i="5" s="1"/>
  <c r="B70" i="5"/>
  <c r="B109" i="5" s="1"/>
  <c r="D69" i="5"/>
  <c r="C108" i="5" s="1"/>
  <c r="C69" i="5"/>
  <c r="C125" i="5" s="1"/>
  <c r="B69" i="5"/>
  <c r="B125" i="5" s="1"/>
  <c r="B136" i="5" s="1"/>
  <c r="D68" i="5"/>
  <c r="C107" i="5" s="1"/>
  <c r="C68" i="5"/>
  <c r="C124" i="5" s="1"/>
  <c r="B68" i="5"/>
  <c r="B124" i="5" s="1"/>
  <c r="B135" i="5" s="1"/>
  <c r="D67" i="5"/>
  <c r="C106" i="5" s="1"/>
  <c r="C67" i="5"/>
  <c r="C123" i="5" s="1"/>
  <c r="B67" i="5"/>
  <c r="B123" i="5" s="1"/>
  <c r="B134" i="5" s="1"/>
  <c r="D66" i="5"/>
  <c r="C133" i="5" s="1"/>
  <c r="C66" i="5"/>
  <c r="C94" i="5" s="1"/>
  <c r="B66" i="5"/>
  <c r="B105" i="5" s="1"/>
  <c r="K141" i="4"/>
  <c r="K130" i="4"/>
  <c r="D117" i="4"/>
  <c r="F102" i="4"/>
  <c r="F113" i="4" s="1"/>
  <c r="D83" i="4"/>
  <c r="E80" i="4"/>
  <c r="C80" i="4"/>
  <c r="H77" i="4"/>
  <c r="D76" i="4"/>
  <c r="E79" i="4" s="1"/>
  <c r="C76" i="4"/>
  <c r="C79" i="4" s="1"/>
  <c r="D74" i="4"/>
  <c r="C141" i="4" s="1"/>
  <c r="C74" i="4"/>
  <c r="C130" i="4" s="1"/>
  <c r="B74" i="4"/>
  <c r="B113" i="4" s="1"/>
  <c r="D73" i="4"/>
  <c r="C112" i="4" s="1"/>
  <c r="C73" i="4"/>
  <c r="C129" i="4" s="1"/>
  <c r="B73" i="4"/>
  <c r="B129" i="4" s="1"/>
  <c r="B140" i="4" s="1"/>
  <c r="D72" i="4"/>
  <c r="C111" i="4" s="1"/>
  <c r="C72" i="4"/>
  <c r="C128" i="4" s="1"/>
  <c r="B72" i="4"/>
  <c r="B100" i="4" s="1"/>
  <c r="D71" i="4"/>
  <c r="C138" i="4" s="1"/>
  <c r="C71" i="4"/>
  <c r="C127" i="4" s="1"/>
  <c r="B71" i="4"/>
  <c r="B127" i="4" s="1"/>
  <c r="B138" i="4" s="1"/>
  <c r="D70" i="4"/>
  <c r="C109" i="4" s="1"/>
  <c r="C70" i="4"/>
  <c r="C126" i="4" s="1"/>
  <c r="B70" i="4"/>
  <c r="B109" i="4" s="1"/>
  <c r="D69" i="4"/>
  <c r="C108" i="4" s="1"/>
  <c r="C69" i="4"/>
  <c r="C125" i="4" s="1"/>
  <c r="B69" i="4"/>
  <c r="B125" i="4" s="1"/>
  <c r="B136" i="4" s="1"/>
  <c r="D68" i="4"/>
  <c r="C107" i="4" s="1"/>
  <c r="C68" i="4"/>
  <c r="C124" i="4" s="1"/>
  <c r="B68" i="4"/>
  <c r="B124" i="4" s="1"/>
  <c r="B135" i="4" s="1"/>
  <c r="D67" i="4"/>
  <c r="C106" i="4" s="1"/>
  <c r="C67" i="4"/>
  <c r="C123" i="4" s="1"/>
  <c r="B67" i="4"/>
  <c r="B95" i="4" s="1"/>
  <c r="D66" i="4"/>
  <c r="C105" i="4" s="1"/>
  <c r="C66" i="4"/>
  <c r="C94" i="4" s="1"/>
  <c r="B66" i="4"/>
  <c r="B122" i="4" s="1"/>
  <c r="B133" i="4" s="1"/>
  <c r="B111" i="5" l="1"/>
  <c r="F113" i="5"/>
  <c r="F130" i="5"/>
  <c r="C83" i="5"/>
  <c r="B122" i="5"/>
  <c r="B133" i="5" s="1"/>
  <c r="B94" i="5"/>
  <c r="B128" i="5"/>
  <c r="B139" i="5" s="1"/>
  <c r="B99" i="5"/>
  <c r="C83" i="4"/>
  <c r="B102" i="4"/>
  <c r="B106" i="4"/>
  <c r="B123" i="4"/>
  <c r="B134" i="4" s="1"/>
  <c r="B128" i="4"/>
  <c r="B139" i="4" s="1"/>
  <c r="G77" i="4"/>
  <c r="B98" i="4"/>
  <c r="B126" i="4"/>
  <c r="B137" i="4" s="1"/>
  <c r="F130" i="4"/>
  <c r="D79" i="4"/>
  <c r="B130" i="4"/>
  <c r="B141" i="4" s="1"/>
  <c r="B111" i="4"/>
  <c r="F141" i="4"/>
  <c r="D84" i="4"/>
  <c r="D80" i="4"/>
  <c r="H76" i="4"/>
  <c r="H79" i="4" s="1"/>
  <c r="D116" i="4" s="1"/>
  <c r="C139" i="4"/>
  <c r="C95" i="4"/>
  <c r="C96" i="4"/>
  <c r="D84" i="5"/>
  <c r="D80" i="5"/>
  <c r="H76" i="5"/>
  <c r="H79" i="5" s="1"/>
  <c r="D116" i="5" s="1"/>
  <c r="C99" i="5"/>
  <c r="C100" i="5"/>
  <c r="C122" i="5"/>
  <c r="C102" i="5"/>
  <c r="C97" i="4"/>
  <c r="C99" i="4"/>
  <c r="C101" i="4"/>
  <c r="C105" i="5"/>
  <c r="C110" i="5"/>
  <c r="C135" i="5"/>
  <c r="C136" i="5"/>
  <c r="C137" i="5"/>
  <c r="B94" i="4"/>
  <c r="C113" i="4"/>
  <c r="C133" i="4"/>
  <c r="C135" i="4"/>
  <c r="C136" i="4"/>
  <c r="C98" i="5"/>
  <c r="B102" i="5"/>
  <c r="B110" i="5"/>
  <c r="C111" i="5"/>
  <c r="C141" i="5"/>
  <c r="C134" i="5"/>
  <c r="B95" i="5"/>
  <c r="B96" i="5"/>
  <c r="B97" i="5"/>
  <c r="B101" i="5"/>
  <c r="B113" i="5"/>
  <c r="G77" i="5"/>
  <c r="B126" i="5"/>
  <c r="B137" i="5" s="1"/>
  <c r="C140" i="5"/>
  <c r="C95" i="5"/>
  <c r="C96" i="5"/>
  <c r="C97" i="5"/>
  <c r="C101" i="5"/>
  <c r="D79" i="5"/>
  <c r="B106" i="5"/>
  <c r="B107" i="5"/>
  <c r="B108" i="5"/>
  <c r="B112" i="5"/>
  <c r="C84" i="5"/>
  <c r="C86" i="5" s="1" a="1"/>
  <c r="C86" i="5" s="1"/>
  <c r="B98" i="5"/>
  <c r="B107" i="4"/>
  <c r="B108" i="4"/>
  <c r="B112" i="4"/>
  <c r="C84" i="4"/>
  <c r="B99" i="4"/>
  <c r="C100" i="4"/>
  <c r="B105" i="4"/>
  <c r="C137" i="4"/>
  <c r="C98" i="4"/>
  <c r="B110" i="4"/>
  <c r="C122" i="4"/>
  <c r="C102" i="4"/>
  <c r="C110" i="4"/>
  <c r="C134" i="4"/>
  <c r="C140" i="4"/>
  <c r="B96" i="4"/>
  <c r="B97" i="4"/>
  <c r="B101" i="4"/>
  <c r="C86" i="4" l="1" a="1"/>
  <c r="C86" i="4" s="1"/>
  <c r="D108" i="4" s="1"/>
  <c r="E108" i="4" s="1"/>
  <c r="G79" i="4"/>
  <c r="C116" i="4" s="1"/>
  <c r="C119" i="4" s="1" a="1"/>
  <c r="C119" i="4" s="1"/>
  <c r="D130" i="4" s="1"/>
  <c r="E130" i="4" s="1"/>
  <c r="G80" i="4"/>
  <c r="C117" i="4" s="1"/>
  <c r="D98" i="5"/>
  <c r="E98" i="5" s="1"/>
  <c r="D112" i="5"/>
  <c r="E112" i="5" s="1"/>
  <c r="D113" i="5"/>
  <c r="E113" i="5" s="1"/>
  <c r="D101" i="5"/>
  <c r="E101" i="5" s="1"/>
  <c r="D97" i="5"/>
  <c r="E97" i="5" s="1"/>
  <c r="D96" i="5"/>
  <c r="E96" i="5" s="1"/>
  <c r="D95" i="5"/>
  <c r="E95" i="5" s="1"/>
  <c r="D107" i="5"/>
  <c r="E107" i="5" s="1"/>
  <c r="D109" i="5"/>
  <c r="E109" i="5" s="1"/>
  <c r="D108" i="5"/>
  <c r="E108" i="5" s="1"/>
  <c r="D110" i="5"/>
  <c r="E110" i="5" s="1"/>
  <c r="D102" i="5"/>
  <c r="E102" i="5" s="1"/>
  <c r="D111" i="5"/>
  <c r="E111" i="5" s="1"/>
  <c r="D106" i="5"/>
  <c r="E106" i="5" s="1"/>
  <c r="D94" i="5"/>
  <c r="E94" i="5" s="1"/>
  <c r="D105" i="5"/>
  <c r="E105" i="5" s="1"/>
  <c r="D99" i="5"/>
  <c r="E99" i="5" s="1"/>
  <c r="D100" i="5"/>
  <c r="E100" i="5" s="1"/>
  <c r="G80" i="5"/>
  <c r="C117" i="5" s="1"/>
  <c r="G79" i="5"/>
  <c r="C116" i="5" s="1"/>
  <c r="C119" i="5" l="1" a="1"/>
  <c r="C119" i="5" s="1"/>
  <c r="D94" i="4"/>
  <c r="E94" i="4" s="1"/>
  <c r="D95" i="4"/>
  <c r="E95" i="4" s="1"/>
  <c r="D112" i="4"/>
  <c r="E112" i="4" s="1"/>
  <c r="D100" i="4"/>
  <c r="E100" i="4" s="1"/>
  <c r="D99" i="4"/>
  <c r="E99" i="4" s="1"/>
  <c r="D109" i="4"/>
  <c r="E109" i="4" s="1"/>
  <c r="D105" i="4"/>
  <c r="E105" i="4" s="1"/>
  <c r="D96" i="4"/>
  <c r="E96" i="4" s="1"/>
  <c r="D98" i="4"/>
  <c r="E98" i="4" s="1"/>
  <c r="D97" i="4"/>
  <c r="E97" i="4" s="1"/>
  <c r="D111" i="4"/>
  <c r="E111" i="4" s="1"/>
  <c r="F111" i="4" s="1"/>
  <c r="D101" i="4"/>
  <c r="E101" i="4" s="1"/>
  <c r="D102" i="4"/>
  <c r="E102" i="4" s="1"/>
  <c r="D110" i="4"/>
  <c r="E110" i="4" s="1"/>
  <c r="D107" i="4"/>
  <c r="E107" i="4" s="1"/>
  <c r="F107" i="4" s="1"/>
  <c r="D113" i="4"/>
  <c r="E113" i="4" s="1"/>
  <c r="D106" i="4"/>
  <c r="E106" i="4" s="1"/>
  <c r="F105" i="5"/>
  <c r="F95" i="5"/>
  <c r="D139" i="4"/>
  <c r="E139" i="4" s="1"/>
  <c r="D129" i="4"/>
  <c r="E129" i="4" s="1"/>
  <c r="F129" i="4" s="1"/>
  <c r="D125" i="4"/>
  <c r="E125" i="4" s="1"/>
  <c r="D138" i="4"/>
  <c r="E138" i="4" s="1"/>
  <c r="D141" i="4"/>
  <c r="E141" i="4" s="1"/>
  <c r="D127" i="4"/>
  <c r="E127" i="4" s="1"/>
  <c r="D134" i="4"/>
  <c r="E134" i="4" s="1"/>
  <c r="D123" i="4"/>
  <c r="E123" i="4" s="1"/>
  <c r="D135" i="4"/>
  <c r="E135" i="4" s="1"/>
  <c r="D124" i="4"/>
  <c r="E124" i="4" s="1"/>
  <c r="D136" i="4"/>
  <c r="E136" i="4" s="1"/>
  <c r="D140" i="4"/>
  <c r="E140" i="4" s="1"/>
  <c r="D133" i="4"/>
  <c r="E133" i="4" s="1"/>
  <c r="D137" i="4"/>
  <c r="E137" i="4" s="1"/>
  <c r="D122" i="4"/>
  <c r="E122" i="4" s="1"/>
  <c r="D126" i="4"/>
  <c r="E126" i="4" s="1"/>
  <c r="D128" i="4"/>
  <c r="E128" i="4" s="1"/>
  <c r="F100" i="5"/>
  <c r="F108" i="5"/>
  <c r="F112" i="5"/>
  <c r="F96" i="5"/>
  <c r="F109" i="5"/>
  <c r="F94" i="5"/>
  <c r="F106" i="5"/>
  <c r="F111" i="5"/>
  <c r="F99" i="5"/>
  <c r="F98" i="5"/>
  <c r="F107" i="5"/>
  <c r="F97" i="5"/>
  <c r="F101" i="5"/>
  <c r="D139" i="5"/>
  <c r="E139" i="5" s="1"/>
  <c r="D130" i="5"/>
  <c r="E130" i="5" s="1"/>
  <c r="D129" i="5"/>
  <c r="E129" i="5" s="1"/>
  <c r="D125" i="5"/>
  <c r="E125" i="5" s="1"/>
  <c r="D123" i="5"/>
  <c r="E123" i="5" s="1"/>
  <c r="D133" i="5"/>
  <c r="E133" i="5" s="1"/>
  <c r="D126" i="5"/>
  <c r="E126" i="5" s="1"/>
  <c r="D128" i="5"/>
  <c r="E128" i="5" s="1"/>
  <c r="D138" i="5"/>
  <c r="E138" i="5" s="1"/>
  <c r="D140" i="5"/>
  <c r="E140" i="5" s="1"/>
  <c r="D136" i="5"/>
  <c r="E136" i="5" s="1"/>
  <c r="D135" i="5"/>
  <c r="E135" i="5" s="1"/>
  <c r="D134" i="5"/>
  <c r="E134" i="5" s="1"/>
  <c r="D127" i="5"/>
  <c r="E127" i="5" s="1"/>
  <c r="D141" i="5"/>
  <c r="E141" i="5" s="1"/>
  <c r="D124" i="5"/>
  <c r="E124" i="5" s="1"/>
  <c r="D122" i="5"/>
  <c r="E122" i="5" s="1"/>
  <c r="D137" i="5"/>
  <c r="E137" i="5" s="1"/>
  <c r="F110" i="5"/>
  <c r="F95" i="4" l="1"/>
  <c r="F100" i="4"/>
  <c r="F94" i="4"/>
  <c r="F97" i="4"/>
  <c r="F109" i="4"/>
  <c r="F99" i="4"/>
  <c r="F112" i="4"/>
  <c r="F108" i="4"/>
  <c r="F96" i="4"/>
  <c r="F105" i="4"/>
  <c r="F106" i="4"/>
  <c r="F98" i="4"/>
  <c r="F101" i="4"/>
  <c r="F110" i="4"/>
  <c r="F140" i="4"/>
  <c r="F135" i="4"/>
  <c r="F138" i="4"/>
  <c r="F125" i="4"/>
  <c r="F138" i="5"/>
  <c r="F133" i="4"/>
  <c r="F136" i="4"/>
  <c r="F139" i="4"/>
  <c r="F124" i="4"/>
  <c r="F122" i="4"/>
  <c r="F127" i="4"/>
  <c r="F134" i="4"/>
  <c r="F123" i="4"/>
  <c r="F137" i="4"/>
  <c r="F128" i="4"/>
  <c r="F126" i="4"/>
  <c r="F137" i="5"/>
  <c r="F140" i="5"/>
  <c r="G94" i="5"/>
  <c r="H95" i="5" s="1"/>
  <c r="G105" i="5"/>
  <c r="H107" i="5" s="1"/>
  <c r="F134" i="5"/>
  <c r="F124" i="5"/>
  <c r="F128" i="5"/>
  <c r="F122" i="5"/>
  <c r="F127" i="5"/>
  <c r="F133" i="5"/>
  <c r="F139" i="5"/>
  <c r="F126" i="5"/>
  <c r="F123" i="5"/>
  <c r="F135" i="5"/>
  <c r="F125" i="5"/>
  <c r="F136" i="5"/>
  <c r="F129" i="5"/>
  <c r="G94" i="4" l="1"/>
  <c r="H96" i="4" s="1"/>
  <c r="G105" i="4"/>
  <c r="I107" i="4" s="1"/>
  <c r="G133" i="4"/>
  <c r="I135" i="4" s="1"/>
  <c r="G122" i="4"/>
  <c r="H123" i="4" s="1"/>
  <c r="I95" i="4"/>
  <c r="I96" i="4"/>
  <c r="H95" i="4"/>
  <c r="H106" i="5"/>
  <c r="H96" i="5"/>
  <c r="I96" i="5"/>
  <c r="I107" i="5"/>
  <c r="J95" i="5"/>
  <c r="J106" i="5"/>
  <c r="J96" i="5"/>
  <c r="J107" i="5"/>
  <c r="I95" i="5"/>
  <c r="I106" i="5"/>
  <c r="G133" i="5"/>
  <c r="G122" i="5"/>
  <c r="I124" i="5" s="1"/>
  <c r="J95" i="4"/>
  <c r="J96" i="4"/>
  <c r="H106" i="4" l="1"/>
  <c r="J107" i="4"/>
  <c r="I106" i="4"/>
  <c r="H107" i="4"/>
  <c r="J106" i="4"/>
  <c r="I134" i="4"/>
  <c r="J134" i="4"/>
  <c r="H135" i="4"/>
  <c r="H134" i="4"/>
  <c r="J135" i="4"/>
  <c r="I99" i="4"/>
  <c r="I123" i="4"/>
  <c r="H124" i="4"/>
  <c r="J124" i="4"/>
  <c r="J123" i="4"/>
  <c r="I124" i="4"/>
  <c r="I98" i="4"/>
  <c r="J98" i="5"/>
  <c r="J99" i="4"/>
  <c r="J98" i="4"/>
  <c r="J110" i="5"/>
  <c r="I98" i="5"/>
  <c r="J99" i="5"/>
  <c r="J109" i="5"/>
  <c r="I110" i="5"/>
  <c r="I135" i="5"/>
  <c r="J135" i="5"/>
  <c r="I134" i="5"/>
  <c r="I109" i="5"/>
  <c r="H123" i="5"/>
  <c r="J123" i="5"/>
  <c r="I99" i="5"/>
  <c r="H124" i="5"/>
  <c r="J134" i="5"/>
  <c r="I123" i="5"/>
  <c r="H135" i="5"/>
  <c r="J124" i="5"/>
  <c r="H134" i="5"/>
  <c r="I138" i="4" l="1"/>
  <c r="I110" i="4"/>
  <c r="J110" i="4"/>
  <c r="J109" i="4"/>
  <c r="I109" i="4"/>
  <c r="J138" i="4"/>
  <c r="J137" i="4"/>
  <c r="I137" i="4"/>
  <c r="I126" i="4"/>
  <c r="J126" i="4"/>
  <c r="J127" i="4"/>
  <c r="I127" i="4"/>
  <c r="J101" i="4"/>
  <c r="J102" i="4" s="1"/>
  <c r="B90" i="4" s="1"/>
  <c r="I137" i="5"/>
  <c r="J112" i="5"/>
  <c r="J113" i="5" s="1"/>
  <c r="D90" i="5" s="1"/>
  <c r="J101" i="5"/>
  <c r="J102" i="5" s="1"/>
  <c r="B90" i="5" s="1"/>
  <c r="I138" i="5"/>
  <c r="I126" i="5"/>
  <c r="J138" i="5"/>
  <c r="J126" i="5"/>
  <c r="J127" i="5"/>
  <c r="J137" i="5"/>
  <c r="I127" i="5"/>
  <c r="J112" i="4" l="1"/>
  <c r="E90" i="4" s="1"/>
  <c r="E89" i="4" s="1"/>
  <c r="J140" i="4"/>
  <c r="K140" i="4" s="1"/>
  <c r="J129" i="4"/>
  <c r="K129" i="4" s="1"/>
  <c r="E90" i="5"/>
  <c r="E89" i="5" s="1"/>
  <c r="C90" i="5"/>
  <c r="C89" i="5" s="1"/>
  <c r="C90" i="4"/>
  <c r="C89" i="4" s="1"/>
  <c r="J129" i="5"/>
  <c r="K129" i="5" s="1"/>
  <c r="J140" i="5"/>
  <c r="J141" i="5" s="1"/>
  <c r="B91" i="5"/>
  <c r="B89" i="5"/>
  <c r="D89" i="5"/>
  <c r="D91" i="5"/>
  <c r="B91" i="4"/>
  <c r="B89" i="4"/>
  <c r="J113" i="4" l="1"/>
  <c r="D90" i="4" s="1"/>
  <c r="D91" i="4" s="1"/>
  <c r="J141" i="4"/>
  <c r="J130" i="4"/>
  <c r="K140" i="5"/>
  <c r="J130" i="5"/>
  <c r="D66" i="3"/>
  <c r="C133" i="3" s="1"/>
  <c r="D67" i="3"/>
  <c r="C134" i="3" s="1"/>
  <c r="D68" i="3"/>
  <c r="C135" i="3" s="1"/>
  <c r="D69" i="3"/>
  <c r="C136" i="3" s="1"/>
  <c r="D70" i="3"/>
  <c r="C109" i="3" s="1"/>
  <c r="D71" i="3"/>
  <c r="C138" i="3" s="1"/>
  <c r="D72" i="3"/>
  <c r="C111" i="3" s="1"/>
  <c r="D73" i="3"/>
  <c r="C112" i="3" s="1"/>
  <c r="D74" i="3"/>
  <c r="C141" i="3" s="1"/>
  <c r="C67" i="3"/>
  <c r="C123" i="3" s="1"/>
  <c r="C68" i="3"/>
  <c r="C96" i="3" s="1"/>
  <c r="C69" i="3"/>
  <c r="C97" i="3" s="1"/>
  <c r="C70" i="3"/>
  <c r="C126" i="3" s="1"/>
  <c r="C71" i="3"/>
  <c r="C127" i="3" s="1"/>
  <c r="C72" i="3"/>
  <c r="C100" i="3" s="1"/>
  <c r="C73" i="3"/>
  <c r="C129" i="3" s="1"/>
  <c r="C74" i="3"/>
  <c r="C102" i="3" s="1"/>
  <c r="C66" i="3"/>
  <c r="C94" i="3" s="1"/>
  <c r="B67" i="3"/>
  <c r="B123" i="3" s="1"/>
  <c r="B134" i="3" s="1"/>
  <c r="B68" i="3"/>
  <c r="B124" i="3" s="1"/>
  <c r="B135" i="3" s="1"/>
  <c r="B69" i="3"/>
  <c r="B125" i="3" s="1"/>
  <c r="B136" i="3" s="1"/>
  <c r="B70" i="3"/>
  <c r="B109" i="3" s="1"/>
  <c r="B71" i="3"/>
  <c r="B99" i="3" s="1"/>
  <c r="B72" i="3"/>
  <c r="B128" i="3" s="1"/>
  <c r="B139" i="3" s="1"/>
  <c r="B73" i="3"/>
  <c r="B101" i="3" s="1"/>
  <c r="B74" i="3"/>
  <c r="B113" i="3" s="1"/>
  <c r="B66" i="3"/>
  <c r="B122" i="3" s="1"/>
  <c r="B133" i="3" s="1"/>
  <c r="K141" i="3"/>
  <c r="K130" i="3"/>
  <c r="D117" i="3"/>
  <c r="F102" i="3"/>
  <c r="F141" i="3" s="1"/>
  <c r="D83" i="3"/>
  <c r="E80" i="3"/>
  <c r="C80" i="3"/>
  <c r="H77" i="3"/>
  <c r="D76" i="3"/>
  <c r="G77" i="3" s="1"/>
  <c r="C76" i="3"/>
  <c r="C83" i="3" s="1"/>
  <c r="D89" i="4" l="1"/>
  <c r="B95" i="3"/>
  <c r="B96" i="3"/>
  <c r="B98" i="3"/>
  <c r="B108" i="3"/>
  <c r="B129" i="3"/>
  <c r="B140" i="3" s="1"/>
  <c r="B130" i="3"/>
  <c r="B141" i="3" s="1"/>
  <c r="B97" i="3"/>
  <c r="B106" i="3"/>
  <c r="B94" i="3"/>
  <c r="B126" i="3"/>
  <c r="B137" i="3" s="1"/>
  <c r="B105" i="3"/>
  <c r="C124" i="3"/>
  <c r="C110" i="3"/>
  <c r="C108" i="3"/>
  <c r="C98" i="3"/>
  <c r="C130" i="3"/>
  <c r="C105" i="3"/>
  <c r="C139" i="3"/>
  <c r="C107" i="3"/>
  <c r="C95" i="3"/>
  <c r="C125" i="3"/>
  <c r="C122" i="3"/>
  <c r="C137" i="3"/>
  <c r="B107" i="3"/>
  <c r="C99" i="3"/>
  <c r="B110" i="3"/>
  <c r="C140" i="3"/>
  <c r="B100" i="3"/>
  <c r="C106" i="3"/>
  <c r="C113" i="3"/>
  <c r="C101" i="3"/>
  <c r="C128" i="3"/>
  <c r="B102" i="3"/>
  <c r="B127" i="3"/>
  <c r="B138" i="3" s="1"/>
  <c r="B112" i="3"/>
  <c r="B111" i="3"/>
  <c r="F130" i="3"/>
  <c r="C79" i="3"/>
  <c r="D79" i="3"/>
  <c r="H76" i="3"/>
  <c r="H79" i="3" s="1"/>
  <c r="D116" i="3" s="1"/>
  <c r="D84" i="3"/>
  <c r="E79" i="3"/>
  <c r="G80" i="3"/>
  <c r="C117" i="3" s="1"/>
  <c r="G79" i="3"/>
  <c r="C116" i="3" s="1"/>
  <c r="C119" i="3" s="1" a="1"/>
  <c r="C119" i="3" s="1"/>
  <c r="C84" i="3"/>
  <c r="F113" i="3"/>
  <c r="D80" i="3"/>
  <c r="C86" i="3" l="1" a="1"/>
  <c r="C86" i="3" s="1"/>
  <c r="D113" i="3" s="1"/>
  <c r="E113" i="3" s="1"/>
  <c r="D139" i="3"/>
  <c r="E139" i="3" s="1"/>
  <c r="D130" i="3"/>
  <c r="E130" i="3" s="1"/>
  <c r="D133" i="3"/>
  <c r="E133" i="3" s="1"/>
  <c r="D126" i="3"/>
  <c r="E126" i="3" s="1"/>
  <c r="D140" i="3"/>
  <c r="E140" i="3" s="1"/>
  <c r="D136" i="3"/>
  <c r="E136" i="3" s="1"/>
  <c r="D135" i="3"/>
  <c r="E135" i="3" s="1"/>
  <c r="D134" i="3"/>
  <c r="E134" i="3" s="1"/>
  <c r="D127" i="3"/>
  <c r="E127" i="3" s="1"/>
  <c r="D141" i="3"/>
  <c r="E141" i="3" s="1"/>
  <c r="D128" i="3"/>
  <c r="E128" i="3" s="1"/>
  <c r="D122" i="3"/>
  <c r="E122" i="3" s="1"/>
  <c r="D137" i="3"/>
  <c r="E137" i="3" s="1"/>
  <c r="D138" i="3"/>
  <c r="E138" i="3" s="1"/>
  <c r="D129" i="3"/>
  <c r="E129" i="3" s="1"/>
  <c r="D125" i="3"/>
  <c r="E125" i="3" s="1"/>
  <c r="D124" i="3"/>
  <c r="E124" i="3" s="1"/>
  <c r="D123" i="3"/>
  <c r="E123" i="3" s="1"/>
  <c r="D106" i="3" l="1"/>
  <c r="E106" i="3" s="1"/>
  <c r="D107" i="3"/>
  <c r="E107" i="3" s="1"/>
  <c r="D108" i="3"/>
  <c r="E108" i="3" s="1"/>
  <c r="F140" i="3"/>
  <c r="D100" i="3"/>
  <c r="E100" i="3" s="1"/>
  <c r="F122" i="3"/>
  <c r="D111" i="3"/>
  <c r="E111" i="3" s="1"/>
  <c r="D98" i="3"/>
  <c r="E98" i="3" s="1"/>
  <c r="D97" i="3"/>
  <c r="E97" i="3" s="1"/>
  <c r="D102" i="3"/>
  <c r="E102" i="3" s="1"/>
  <c r="D94" i="3"/>
  <c r="E94" i="3" s="1"/>
  <c r="D110" i="3"/>
  <c r="E110" i="3" s="1"/>
  <c r="D112" i="3"/>
  <c r="E112" i="3" s="1"/>
  <c r="F112" i="3" s="1"/>
  <c r="D95" i="3"/>
  <c r="E95" i="3" s="1"/>
  <c r="D109" i="3"/>
  <c r="E109" i="3" s="1"/>
  <c r="D99" i="3"/>
  <c r="E99" i="3" s="1"/>
  <c r="D101" i="3"/>
  <c r="E101" i="3" s="1"/>
  <c r="D96" i="3"/>
  <c r="E96" i="3" s="1"/>
  <c r="D105" i="3"/>
  <c r="E105" i="3" s="1"/>
  <c r="F138" i="3"/>
  <c r="F136" i="3"/>
  <c r="F126" i="3"/>
  <c r="F123" i="3"/>
  <c r="G122" i="3" s="1"/>
  <c r="F129" i="3"/>
  <c r="F125" i="3"/>
  <c r="F135" i="3"/>
  <c r="F133" i="3"/>
  <c r="F137" i="3"/>
  <c r="F128" i="3"/>
  <c r="F124" i="3"/>
  <c r="F127" i="3"/>
  <c r="F139" i="3"/>
  <c r="F134" i="3"/>
  <c r="F111" i="3" l="1"/>
  <c r="F96" i="3"/>
  <c r="F106" i="3"/>
  <c r="F99" i="3"/>
  <c r="F105" i="3"/>
  <c r="F108" i="3"/>
  <c r="F107" i="3"/>
  <c r="F97" i="3"/>
  <c r="F101" i="3"/>
  <c r="F94" i="3"/>
  <c r="F98" i="3"/>
  <c r="F100" i="3"/>
  <c r="F109" i="3"/>
  <c r="F110" i="3"/>
  <c r="F95" i="3"/>
  <c r="H123" i="3"/>
  <c r="J124" i="3"/>
  <c r="J123" i="3"/>
  <c r="I124" i="3"/>
  <c r="H124" i="3"/>
  <c r="I123" i="3"/>
  <c r="G133" i="3"/>
  <c r="G105" i="3" l="1"/>
  <c r="I106" i="3" s="1"/>
  <c r="G94" i="3"/>
  <c r="J96" i="3" s="1"/>
  <c r="J126" i="3"/>
  <c r="I127" i="3"/>
  <c r="J127" i="3"/>
  <c r="I126" i="3"/>
  <c r="H135" i="3"/>
  <c r="H134" i="3"/>
  <c r="J135" i="3"/>
  <c r="J134" i="3"/>
  <c r="I135" i="3"/>
  <c r="I134" i="3"/>
  <c r="J95" i="3" l="1"/>
  <c r="J107" i="3"/>
  <c r="H106" i="3"/>
  <c r="J106" i="3"/>
  <c r="I107" i="3"/>
  <c r="H107" i="3"/>
  <c r="H96" i="3"/>
  <c r="H95" i="3"/>
  <c r="I95" i="3"/>
  <c r="I96" i="3"/>
  <c r="J129" i="3"/>
  <c r="K129" i="3" s="1"/>
  <c r="I137" i="3"/>
  <c r="I138" i="3"/>
  <c r="J137" i="3"/>
  <c r="J138" i="3"/>
  <c r="I110" i="3" l="1"/>
  <c r="J110" i="3"/>
  <c r="I109" i="3"/>
  <c r="J109" i="3"/>
  <c r="J98" i="3"/>
  <c r="J99" i="3"/>
  <c r="I98" i="3"/>
  <c r="I99" i="3"/>
  <c r="J130" i="3"/>
  <c r="J140" i="3"/>
  <c r="J112" i="3" l="1"/>
  <c r="E90" i="3" s="1"/>
  <c r="E89" i="3" s="1"/>
  <c r="J101" i="3"/>
  <c r="J102" i="3" s="1"/>
  <c r="B90" i="3" s="1"/>
  <c r="B91" i="3" s="1"/>
  <c r="J141" i="3"/>
  <c r="K140" i="3"/>
  <c r="J113" i="3" l="1"/>
  <c r="D90" i="3" s="1"/>
  <c r="D89" i="3" s="1"/>
  <c r="B89" i="3"/>
  <c r="C90" i="3"/>
  <c r="C89" i="3" s="1"/>
  <c r="D9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C1ADB7B-7549-47B6-9BE0-2E4E57BEA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84B01E1B-F976-4111-85C5-DD94F704AC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BC9D136D-D2D4-4368-82B8-35208BC83D4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D196CAE-7AF7-446B-81D8-01A663F1C9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9281C1B6-724C-40B9-8F58-B8EF4D114A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3B5195BB-772D-4772-9A66-E2EA7FC5F0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DAD42411-871E-41DE-9453-65D688DE55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DFAC5B00-E9FF-4D5A-A477-ECC8A315E7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CD95595-EF8E-449A-9354-D1AFAA144A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F5195199-C436-4C11-A976-FA22449D70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48B8EF4B-F681-4DAA-A90C-514C0FD63A5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88C45CD-E892-4222-99E3-9C31C50B5B6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71BE0FFE-FC34-477E-9063-933C9D20B85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19ADF18F-B2AA-45E0-B1A2-B966F482D5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EAE0022E-82F5-462C-97F1-E5774E08686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FC25DF11-18EB-440F-A40C-31C18D16239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2B151C66-1265-4AAB-BCEA-AB243B1693D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079CC492-DB78-472F-92CA-01F1273C238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BAA5AB89-A8ED-4C25-A95F-41346308873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5AB9053C-099A-4EBF-A4C8-0C0E46BD33B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B841D8B3-F950-437A-82D4-14995F5F90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220DC646-5E4C-4E3B-8890-9B09F64F3C5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6655D966-CC8C-47AB-BE02-951F0F007EB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32649A8B-2D58-4DF9-ABEC-6BDB9F41702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AE49DFE9-435B-4E19-A6F9-196EE8C68B6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99F68F64-6F17-4B78-9DBD-86906965DFA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3001A6EE-7A83-4B65-A06A-8FDF9CEC293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BF6FD3DC-9836-4D38-AB0C-2F32FB17A80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A82F540D-7929-4586-AAB5-63F81A21DE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6DC51F0D-5F20-4583-93D6-A3E0B19165E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3B0239D1-1189-4227-B63D-AEE1D536002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69733C40-74C1-4A26-A27B-E31E81A8158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0F4D2B57-641C-4CEB-AD97-DA0BD2CEA91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<sst xmlns="http://schemas.openxmlformats.org/spreadsheetml/2006/main" count="450" uniqueCount="62">
  <si>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</si>
  <si>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</si>
  <si>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</si>
  <si>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</si>
  <si>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</si>
  <si>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</si>
  <si>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-</t>
  </si>
  <si>
    <t>Druh topného systému:</t>
  </si>
  <si>
    <t>Velkoplošné systémy</t>
  </si>
  <si>
    <t>Celkový potřebný tepelný výkon:</t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</si>
  <si>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</si>
  <si>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</si>
  <si>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</si>
  <si>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</si>
  <si>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</si>
  <si>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</si>
  <si>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</si>
  <si>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</si>
  <si>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</si>
  <si>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</si>
  <si>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</si>
  <si>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</si>
  <si>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</si>
  <si>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</si>
  <si>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</si>
  <si>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</si>
  <si>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</si>
  <si>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</si>
  <si>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</si>
  <si>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</si>
  <si>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</si>
  <si>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</si>
  <si>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</si>
  <si>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</si>
  <si>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</si>
  <si>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</si>
  <si>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</si>
  <si>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</si>
  <si>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</si>
  <si>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</si>
  <si>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</si>
  <si>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</si>
  <si>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</si>
  <si>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</si>
  <si>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</si>
  <si>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</si>
  <si>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</si>
  <si>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</si>
  <si>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</si>
  <si>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</si>
  <si>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</si>
  <si>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</si>
  <si>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t>počet tepelných čerpadel</t>
  </si>
  <si>
    <t>počet tepelných čerpadel:</t>
  </si>
  <si>
    <t>ks</t>
  </si>
  <si>
    <t>BEZ KASKÁDY</t>
  </si>
  <si>
    <t>;</t>
  </si>
  <si>
    <t>Počet tepelných čerpadel v kaskádě: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</si>
  <si>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</si>
  <si>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žlutě/zeleně vyplněná pole (tj. venkovní výpočtová teplota dle lokace, nejvyšší výpočtová venkovní teplota pro topné období, tepelný výkon, počet čerpadel v kaskádě a rozklikněte druh systému vytápění). Bod bivalence pro venkovní výpočtovou teplotu -15°C uvažovat cca -7°C, pro teplotu -12°C uvažovat cca -5°C. </t>
    </r>
  </si>
  <si>
    <t xml:space="preserve">Maximální dispoziční výkon el. topných těles </t>
  </si>
  <si>
    <t>Návrh výkonu kaskády tepelných čerpadel s ohledem na bod bivalence - BWL1-S 14/16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</si>
</sst>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"/>
    <numFmt numFmtId="165" formatCode="0.00000000000000"/>
    <numFmt numFmtId="166" formatCode="0.0000000000000000000000000"/>
  </numFmts>
  <fonts count="3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7.5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68">
    <xf numFmtId="0" fontId="0" fillId="0" borderId="0" xfId="0"/>
    <xf numFmtId="0" fontId="4" fillId="4" borderId="4" xfId="3" applyFill="1" applyBorder="1" applyAlignment="1" applyProtection="1">
      <alignment horizontal="left" vertical="top"/>
      <protection hidden="1"/>
    </xf>
    <xf numFmtId="0" fontId="4" fillId="4" borderId="5" xfId="3" applyFill="1" applyBorder="1" applyAlignment="1" applyProtection="1">
      <alignment horizontal="left" vertical="top"/>
      <protection hidden="1"/>
    </xf>
    <xf numFmtId="0" fontId="8" fillId="5" borderId="9" xfId="3" applyFont="1" applyFill="1" applyBorder="1" applyAlignment="1" applyProtection="1">
      <alignment horizontal="center" vertical="center"/>
      <protection locked="0" hidden="1"/>
    </xf>
    <xf numFmtId="0" fontId="7" fillId="4" borderId="4" xfId="3" applyFont="1" applyFill="1" applyBorder="1" applyAlignment="1" applyProtection="1">
      <alignment horizontal="left" vertical="top"/>
      <protection hidden="1"/>
    </xf>
    <xf numFmtId="0" fontId="10" fillId="4" borderId="4" xfId="3" applyFont="1" applyFill="1" applyBorder="1" applyAlignment="1" applyProtection="1">
      <alignment horizontal="left" vertical="top"/>
      <protection hidden="1"/>
    </xf>
    <xf numFmtId="0" fontId="4" fillId="4" borderId="6" xfId="3" applyFill="1" applyBorder="1" applyAlignment="1" applyProtection="1">
      <alignment horizontal="left" vertical="top"/>
      <protection hidden="1"/>
    </xf>
    <xf numFmtId="0" fontId="4" fillId="4" borderId="7" xfId="3" applyFill="1" applyBorder="1" applyAlignment="1" applyProtection="1">
      <alignment horizontal="left" vertical="top"/>
      <protection hidden="1"/>
    </xf>
    <xf numFmtId="0" fontId="4" fillId="4" borderId="8" xfId="3" applyFill="1" applyBorder="1" applyAlignment="1" applyProtection="1">
      <alignment horizontal="left" vertical="top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6" fillId="4" borderId="0" xfId="3" applyFont="1" applyFill="1" applyAlignment="1" applyProtection="1">
      <alignment vertical="top" wrapText="1"/>
      <protection hidden="1"/>
    </xf>
    <xf numFmtId="0" fontId="4" fillId="4" borderId="0" xfId="3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19" fillId="4" borderId="0" xfId="3" applyFont="1" applyFill="1" applyAlignment="1" applyProtection="1">
      <alignment horizontal="left" vertical="top"/>
      <protection hidden="1"/>
    </xf>
    <xf numFmtId="0" fontId="18" fillId="4" borderId="0" xfId="0" applyFont="1" applyFill="1" applyProtection="1">
      <protection hidden="1"/>
    </xf>
    <xf numFmtId="0" fontId="21" fillId="4" borderId="0" xfId="3" applyFont="1" applyFill="1" applyAlignment="1" applyProtection="1">
      <alignment horizontal="center" vertical="center" wrapText="1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2" fontId="22" fillId="4" borderId="0" xfId="0" applyNumberFormat="1" applyFont="1" applyFill="1" applyAlignment="1">
      <alignment horizontal="right" vertical="top" indent="2" shrinkToFit="1"/>
    </xf>
    <xf numFmtId="0" fontId="23" fillId="4" borderId="0" xfId="1" applyFont="1" applyFill="1" applyBorder="1" applyAlignment="1" applyProtection="1">
      <alignment horizontal="left" vertical="top"/>
      <protection hidden="1"/>
    </xf>
    <xf numFmtId="1" fontId="24" fillId="4" borderId="0" xfId="0" applyNumberFormat="1" applyFont="1" applyFill="1" applyAlignment="1" applyProtection="1">
      <alignment horizontal="center" vertical="center" shrinkToFit="1"/>
      <protection hidden="1"/>
    </xf>
    <xf numFmtId="2" fontId="22" fillId="4" borderId="0" xfId="0" applyNumberFormat="1" applyFont="1" applyFill="1" applyAlignment="1">
      <alignment horizontal="center" vertical="top" shrinkToFit="1"/>
    </xf>
    <xf numFmtId="0" fontId="19" fillId="4" borderId="0" xfId="3" applyFont="1" applyFill="1" applyAlignment="1" applyProtection="1">
      <alignment horizontal="right" vertical="top" inden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23" fillId="4" borderId="0" xfId="1" applyFont="1" applyFill="1" applyBorder="1" applyAlignment="1" applyProtection="1">
      <alignment horizontal="center" vertical="center"/>
      <protection hidden="1"/>
    </xf>
    <xf numFmtId="0" fontId="23" fillId="4" borderId="0" xfId="1" applyFont="1" applyFill="1" applyBorder="1" applyAlignment="1" applyProtection="1">
      <alignment vertical="top"/>
      <protection hidden="1"/>
    </xf>
    <xf numFmtId="0" fontId="23" fillId="4" borderId="0" xfId="2" applyFont="1" applyFill="1" applyBorder="1" applyAlignment="1" applyProtection="1">
      <alignment horizontal="left" vertical="top"/>
      <protection hidden="1"/>
    </xf>
    <xf numFmtId="0" fontId="19" fillId="4" borderId="0" xfId="3" applyFont="1" applyFill="1" applyAlignment="1" applyProtection="1">
      <alignment horizontal="center" vertical="center"/>
      <protection hidden="1"/>
    </xf>
    <xf numFmtId="11" fontId="19" fillId="4" borderId="0" xfId="3" applyNumberFormat="1" applyFont="1" applyFill="1" applyAlignment="1" applyProtection="1">
      <alignment horizontal="left" vertical="top"/>
      <protection hidden="1"/>
    </xf>
    <xf numFmtId="0" fontId="23" fillId="4" borderId="0" xfId="1" applyFont="1" applyFill="1" applyBorder="1" applyProtection="1">
      <protection hidden="1"/>
    </xf>
    <xf numFmtId="11" fontId="23" fillId="4" borderId="0" xfId="1" applyNumberFormat="1" applyFont="1" applyFill="1" applyBorder="1" applyProtection="1">
      <protection hidden="1"/>
    </xf>
    <xf numFmtId="0" fontId="19" fillId="4" borderId="0" xfId="3" applyFont="1" applyFill="1" applyAlignment="1" applyProtection="1">
      <alignment vertical="top"/>
      <protection hidden="1"/>
    </xf>
    <xf numFmtId="164" fontId="19" fillId="4" borderId="0" xfId="3" applyNumberFormat="1" applyFont="1" applyFill="1" applyAlignment="1" applyProtection="1">
      <alignment horizontal="left" vertical="top"/>
      <protection hidden="1"/>
    </xf>
    <xf numFmtId="165" fontId="19" fillId="4" borderId="0" xfId="3" applyNumberFormat="1" applyFont="1" applyFill="1" applyAlignment="1" applyProtection="1">
      <alignment horizontal="left" vertical="top"/>
      <protection hidden="1"/>
    </xf>
    <xf numFmtId="2" fontId="26" fillId="4" borderId="0" xfId="3" applyNumberFormat="1" applyFont="1" applyFill="1" applyAlignment="1" applyProtection="1">
      <alignment horizontal="left" vertical="top"/>
      <protection hidden="1"/>
    </xf>
    <xf numFmtId="0" fontId="26" fillId="4" borderId="0" xfId="3" applyFont="1" applyFill="1" applyAlignment="1" applyProtection="1">
      <alignment horizontal="left" vertical="top"/>
      <protection hidden="1"/>
    </xf>
    <xf numFmtId="2" fontId="18" fillId="4" borderId="0" xfId="2" applyNumberFormat="1" applyFont="1" applyFill="1" applyBorder="1" applyAlignment="1" applyProtection="1">
      <alignment horizontal="left" vertical="top"/>
      <protection hidden="1"/>
    </xf>
    <xf numFmtId="0" fontId="18" fillId="4" borderId="0" xfId="1" applyFont="1" applyFill="1" applyBorder="1" applyAlignment="1" applyProtection="1">
      <alignment horizontal="left" vertical="top"/>
      <protection hidden="1"/>
    </xf>
    <xf numFmtId="0" fontId="27" fillId="4" borderId="0" xfId="0" applyFont="1" applyFill="1" applyProtection="1">
      <protection hidden="1"/>
    </xf>
    <xf numFmtId="166" fontId="19" fillId="4" borderId="0" xfId="3" applyNumberFormat="1" applyFont="1" applyFill="1" applyAlignment="1" applyProtection="1">
      <alignment horizontal="left" vertical="top"/>
      <protection hidden="1"/>
    </xf>
    <xf numFmtId="0" fontId="18" fillId="4" borderId="0" xfId="0" applyFont="1" applyFill="1" applyAlignment="1" applyProtection="1">
      <alignment wrapText="1"/>
      <protection hidden="1"/>
    </xf>
    <xf numFmtId="0" fontId="28" fillId="5" borderId="9" xfId="0" applyFont="1" applyFill="1" applyBorder="1" applyAlignment="1" applyProtection="1">
      <alignment horizontal="center"/>
      <protection locked="0" hidden="1"/>
    </xf>
    <xf numFmtId="0" fontId="8" fillId="6" borderId="9" xfId="3" applyFont="1" applyFill="1" applyBorder="1" applyAlignment="1" applyProtection="1">
      <alignment horizontal="center" vertical="center"/>
      <protection locked="0" hidden="1"/>
    </xf>
    <xf numFmtId="0" fontId="28" fillId="0" borderId="9" xfId="0" applyFont="1" applyBorder="1" applyAlignment="1" applyProtection="1">
      <alignment horizontal="center"/>
      <protection hidden="1"/>
    </xf>
    <xf numFmtId="0" fontId="30" fillId="4" borderId="0" xfId="0" applyFont="1" applyFill="1" applyProtection="1">
      <protection hidden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/>
      <protection hidden="1"/>
    </xf>
    <xf numFmtId="0" fontId="5" fillId="4" borderId="3" xfId="3" applyFont="1" applyFill="1" applyBorder="1" applyAlignment="1" applyProtection="1">
      <alignment horizontal="center" vertical="center"/>
      <protection hidden="1"/>
    </xf>
    <xf numFmtId="0" fontId="5" fillId="4" borderId="4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center" vertical="center"/>
      <protection hidden="1"/>
    </xf>
    <xf numFmtId="0" fontId="5" fillId="4" borderId="5" xfId="3" applyFont="1" applyFill="1" applyBorder="1" applyAlignment="1" applyProtection="1">
      <alignment horizontal="center" vertical="center"/>
      <protection hidden="1"/>
    </xf>
    <xf numFmtId="0" fontId="5" fillId="4" borderId="6" xfId="3" applyFont="1" applyFill="1" applyBorder="1" applyAlignment="1" applyProtection="1">
      <alignment horizontal="center" vertical="center"/>
      <protection hidden="1"/>
    </xf>
    <xf numFmtId="0" fontId="5" fillId="4" borderId="7" xfId="3" applyFont="1" applyFill="1" applyBorder="1" applyAlignment="1" applyProtection="1">
      <alignment horizontal="center" vertical="center"/>
      <protection hidden="1"/>
    </xf>
    <xf numFmtId="0" fontId="5" fillId="4" borderId="8" xfId="3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/>
      <protection hidden="1"/>
    </xf>
    <xf numFmtId="0" fontId="11" fillId="4" borderId="0" xfId="3" applyFont="1" applyFill="1" applyAlignment="1" applyProtection="1">
      <alignment horizontal="left" vertical="top" wrapText="1"/>
      <protection hidden="1"/>
    </xf>
    <xf numFmtId="0" fontId="13" fillId="4" borderId="0" xfId="3" applyFont="1" applyFill="1" applyAlignment="1" applyProtection="1">
      <alignment horizontal="left" vertical="top" wrapText="1"/>
      <protection hidden="1"/>
    </xf>
    <xf numFmtId="0" fontId="6" fillId="4" borderId="0" xfId="3" applyFont="1" applyFill="1" applyAlignment="1" applyProtection="1">
      <alignment horizontal="left" vertical="top" wrapText="1"/>
      <protection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wrapText="1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9" fillId="4" borderId="0" xfId="3" applyFont="1" applyFill="1" applyAlignment="1" applyProtection="1">
      <alignment horizontal="center" vertical="top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BWL 1-S</a:t>
            </a:r>
            <a:r>
              <a:rPr lang="cs-CZ" sz="2400" baseline="0"/>
              <a:t> </a:t>
            </a:r>
            <a:r>
              <a:rPr lang="cs-CZ" sz="2400"/>
              <a:t>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35°C'!$D$67:$D$74</c:f>
              <c:numCache>
                <c:formatCode>General</c:formatCode>
                <c:ptCount val="8"/>
                <c:pt idx="0">
                  <c:v>38.159999999999997</c:v>
                </c:pt>
                <c:pt idx="1">
                  <c:v>43.48</c:v>
                </c:pt>
                <c:pt idx="2">
                  <c:v>48.84</c:v>
                </c:pt>
                <c:pt idx="3">
                  <c:v>57.04</c:v>
                </c:pt>
                <c:pt idx="4">
                  <c:v>78.12</c:v>
                </c:pt>
                <c:pt idx="5">
                  <c:v>90.16</c:v>
                </c:pt>
                <c:pt idx="6">
                  <c:v>102.28</c:v>
                </c:pt>
                <c:pt idx="7">
                  <c:v>111.16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B-43A2-A590-776F4DB68619}"/>
            </c:ext>
          </c:extLst>
        </c:ser>
        <c:ser>
          <c:idx val="1"/>
          <c:order val="1"/>
          <c:tx>
            <c:v>BWL 1-S 14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35°C'!$C$67:$C$74</c:f>
              <c:numCache>
                <c:formatCode>General</c:formatCode>
                <c:ptCount val="8"/>
                <c:pt idx="0">
                  <c:v>29.2</c:v>
                </c:pt>
                <c:pt idx="1">
                  <c:v>34.799999999999997</c:v>
                </c:pt>
                <c:pt idx="2">
                  <c:v>40.4</c:v>
                </c:pt>
                <c:pt idx="3">
                  <c:v>54</c:v>
                </c:pt>
                <c:pt idx="4">
                  <c:v>71.760000000000005</c:v>
                </c:pt>
                <c:pt idx="5">
                  <c:v>78.12</c:v>
                </c:pt>
                <c:pt idx="6">
                  <c:v>91.2</c:v>
                </c:pt>
                <c:pt idx="7">
                  <c:v>99.6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-7</c:v>
                </c:pt>
                <c:pt idx="2" formatCode="General">
                  <c:v>-7</c:v>
                </c:pt>
              </c:numCache>
            </c:numRef>
          </c:xVal>
          <c:yVal>
            <c:numRef>
              <c:f>'TEPLOTA VÝSTUPU 35°C'!$C$80:$E$80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57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B-43A2-A590-776F4DB6861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B-43A2-A590-776F4DB68619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BWL 1-S 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35°C'!$B$89:$B$91</c:f>
              <c:numCache>
                <c:formatCode>0.00</c:formatCode>
                <c:ptCount val="3"/>
                <c:pt idx="0">
                  <c:v>-9.0851933354290731E-2</c:v>
                </c:pt>
                <c:pt idx="1">
                  <c:v>-9.0851933354290731E-2</c:v>
                </c:pt>
                <c:pt idx="2">
                  <c:v>-9.0851933354290731E-2</c:v>
                </c:pt>
              </c:numCache>
            </c:numRef>
          </c:xVal>
          <c:yVal>
            <c:numRef>
              <c:f>'TEPLOTA VÝSTUPU 35°C'!$C$89:$C$91</c:f>
              <c:numCache>
                <c:formatCode>General</c:formatCode>
                <c:ptCount val="3"/>
                <c:pt idx="0">
                  <c:v>39.099025463690666</c:v>
                </c:pt>
                <c:pt idx="1">
                  <c:v>39.099025463690666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26B-43A2-A590-776F4DB6861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B-43A2-A590-776F4DB68619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BWL 1-S 16: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35°C'!$D$89:$D$91</c:f>
              <c:numCache>
                <c:formatCode>0.00</c:formatCode>
                <c:ptCount val="3"/>
                <c:pt idx="0">
                  <c:v>-2.7570531921638213</c:v>
                </c:pt>
                <c:pt idx="1">
                  <c:v>-2.7570531921638213</c:v>
                </c:pt>
                <c:pt idx="2">
                  <c:v>-2.7570531921638213</c:v>
                </c:pt>
              </c:numCache>
            </c:numRef>
          </c:xVal>
          <c:yVal>
            <c:numRef>
              <c:f>'TEPLOTA VÝSTUPU 35°C'!$E$89:$E$91</c:f>
              <c:numCache>
                <c:formatCode>General</c:formatCode>
                <c:ptCount val="3"/>
                <c:pt idx="0">
                  <c:v>46.006910543333539</c:v>
                </c:pt>
                <c:pt idx="1">
                  <c:v>46.006910543333539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6B-43A2-A590-776F4DB6861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35°C'!$G$79:$G$80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'TEPLOTA VÝSTUPU 35°C'!$H$79:$H$80</c:f>
              <c:numCache>
                <c:formatCode>General</c:formatCode>
                <c:ptCount val="2"/>
                <c:pt idx="0">
                  <c:v>57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6B-43A2-A590-776F4DB6861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-7</c:v>
                </c:pt>
              </c:numCache>
            </c:numRef>
          </c:xVal>
          <c:yVal>
            <c:numRef>
              <c:f>'TEPLOTA VÝSTUPU 35°C'!$H$76:$H$77</c:f>
              <c:numCache>
                <c:formatCode>General</c:formatCode>
                <c:ptCount val="2"/>
                <c:pt idx="0">
                  <c:v>57</c:v>
                </c:pt>
                <c:pt idx="1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6B-43A2-A590-776F4DB6861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B-43A2-A590-776F4DB68619}"/>
                </c:ext>
              </c:extLst>
            </c:dLbl>
            <c:dLbl>
              <c:idx val="1"/>
              <c:layout>
                <c:manualLayout>
                  <c:x val="0.42148023310822752"/>
                  <c:y val="-0.2735893941774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BWL 1-S 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35°C'!$J$130:$K$130</c:f>
              <c:numCache>
                <c:formatCode>General</c:formatCode>
                <c:ptCount val="2"/>
                <c:pt idx="0">
                  <c:v>-7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35°C'!$J$129:$K$129</c:f>
              <c:numCache>
                <c:formatCode>General</c:formatCode>
                <c:ptCount val="2"/>
                <c:pt idx="0">
                  <c:v>34.795726840563439</c:v>
                </c:pt>
                <c:pt idx="1">
                  <c:v>34.795726840563439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6B-43A2-A590-776F4DB6861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B-43A2-A590-776F4DB68619}"/>
                </c:ext>
              </c:extLst>
            </c:dLbl>
            <c:dLbl>
              <c:idx val="1"/>
              <c:layout>
                <c:manualLayout>
                  <c:x val="6.7044931584545928E-2"/>
                  <c:y val="-0.23406047626704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BWL- 1-S 16: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35°C'!$J$141:$K$141</c:f>
              <c:numCache>
                <c:formatCode>General</c:formatCode>
                <c:ptCount val="2"/>
                <c:pt idx="0">
                  <c:v>-7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35°C'!$J$140:$K$140</c:f>
              <c:numCache>
                <c:formatCode>General</c:formatCode>
                <c:ptCount val="2"/>
                <c:pt idx="0">
                  <c:v>43.474927925075399</c:v>
                </c:pt>
                <c:pt idx="1">
                  <c:v>43.474927925075399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798053307413845"/>
          <c:y val="0.13961245177247456"/>
          <c:w val="0.26414894238849779"/>
          <c:h val="6.3197868705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BWL 1-S</a:t>
            </a:r>
            <a:r>
              <a:rPr lang="cs-CZ" sz="2400" baseline="0"/>
              <a:t> </a:t>
            </a:r>
            <a:r>
              <a:rPr lang="cs-CZ" sz="2400"/>
              <a:t>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 '!$D$67:$D$74</c:f>
              <c:numCache>
                <c:formatCode>General</c:formatCode>
                <c:ptCount val="8"/>
                <c:pt idx="0">
                  <c:v>17.12</c:v>
                </c:pt>
                <c:pt idx="1">
                  <c:v>20.34</c:v>
                </c:pt>
                <c:pt idx="2">
                  <c:v>22.76</c:v>
                </c:pt>
                <c:pt idx="3">
                  <c:v>28.5</c:v>
                </c:pt>
                <c:pt idx="4">
                  <c:v>35.78</c:v>
                </c:pt>
                <c:pt idx="5">
                  <c:v>37.659999999999997</c:v>
                </c:pt>
                <c:pt idx="6">
                  <c:v>42.64</c:v>
                </c:pt>
                <c:pt idx="7">
                  <c:v>45.1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25-457D-B395-400E0F3D2EDF}"/>
            </c:ext>
          </c:extLst>
        </c:ser>
        <c:ser>
          <c:idx val="1"/>
          <c:order val="1"/>
          <c:tx>
            <c:v>BWL 1-S 14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 '!$C$67:$C$74</c:f>
              <c:numCache>
                <c:formatCode>General</c:formatCode>
                <c:ptCount val="8"/>
                <c:pt idx="0">
                  <c:v>12.8</c:v>
                </c:pt>
                <c:pt idx="1">
                  <c:v>17.2</c:v>
                </c:pt>
                <c:pt idx="2">
                  <c:v>20.420000000000002</c:v>
                </c:pt>
                <c:pt idx="3">
                  <c:v>25.84</c:v>
                </c:pt>
                <c:pt idx="4">
                  <c:v>34.24</c:v>
                </c:pt>
                <c:pt idx="5">
                  <c:v>37.74</c:v>
                </c:pt>
                <c:pt idx="6">
                  <c:v>44.16</c:v>
                </c:pt>
                <c:pt idx="7">
                  <c:v>49.26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8125-457D-B395-400E0F3D2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 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30.800000000000004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25-457D-B395-400E0F3D2EDF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5-457D-B395-400E0F3D2E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5-457D-B395-400E0F3D2EDF}"/>
                </c:ext>
              </c:extLst>
            </c:dLbl>
            <c:dLbl>
              <c:idx val="2"/>
              <c:layout>
                <c:manualLayout>
                  <c:x val="8.9205417470304013E-2"/>
                  <c:y val="7.55947406711056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BWL 1-S 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10678405401172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'!$B$89:$B$91</c:f>
              <c:numCache>
                <c:formatCode>0.00</c:formatCode>
                <c:ptCount val="3"/>
                <c:pt idx="0">
                  <c:v>-3.1091492776886054</c:v>
                </c:pt>
                <c:pt idx="1">
                  <c:v>-3.1091492776886054</c:v>
                </c:pt>
                <c:pt idx="2">
                  <c:v>-3.1091492776886054</c:v>
                </c:pt>
              </c:numCache>
            </c:numRef>
          </c:xVal>
          <c:yVal>
            <c:numRef>
              <c:f>'TEPLOTA VÝSTUPU 45°C '!$C$89:$C$91</c:f>
              <c:numCache>
                <c:formatCode>General</c:formatCode>
                <c:ptCount val="3"/>
                <c:pt idx="0">
                  <c:v>18.592059925093636</c:v>
                </c:pt>
                <c:pt idx="1">
                  <c:v>18.592059925093636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125-457D-B395-400E0F3D2EDF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5-457D-B395-400E0F3D2E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5-457D-B395-400E0F3D2EDF}"/>
                </c:ext>
              </c:extLst>
            </c:dLbl>
            <c:dLbl>
              <c:idx val="2"/>
              <c:layout>
                <c:manualLayout>
                  <c:x val="-0.39024325766536472"/>
                  <c:y val="7.78102068768037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BWL 1-S 16: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42545347772967"/>
                      <c:h val="5.571067288435394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'!$D$89:$D$91</c:f>
              <c:numCache>
                <c:formatCode>0.00</c:formatCode>
                <c:ptCount val="3"/>
                <c:pt idx="0">
                  <c:v>-5.2658662092624375</c:v>
                </c:pt>
                <c:pt idx="1">
                  <c:v>-5.2658662092624375</c:v>
                </c:pt>
                <c:pt idx="2">
                  <c:v>-5.2658662092624375</c:v>
                </c:pt>
              </c:numCache>
            </c:numRef>
          </c:xVal>
          <c:yVal>
            <c:numRef>
              <c:f>'TEPLOTA VÝSTUPU 45°C '!$E$89:$E$91</c:f>
              <c:numCache>
                <c:formatCode>General</c:formatCode>
                <c:ptCount val="3"/>
                <c:pt idx="0">
                  <c:v>20.806289308176105</c:v>
                </c:pt>
                <c:pt idx="1">
                  <c:v>20.806289308176105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25-457D-B395-400E0F3D2EDF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'!$H$79:$H$80</c:f>
              <c:numCache>
                <c:formatCode>General</c:formatCode>
                <c:ptCount val="2"/>
                <c:pt idx="0">
                  <c:v>30.800000000000004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25-457D-B395-400E0F3D2EDF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'!$H$76:$H$77</c:f>
              <c:numCache>
                <c:formatCode>General</c:formatCode>
                <c:ptCount val="2"/>
                <c:pt idx="0">
                  <c:v>30.800000000000004</c:v>
                </c:pt>
                <c:pt idx="1">
                  <c:v>30.800000000000004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25-457D-B395-400E0F3D2EDF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5-457D-B395-400E0F3D2EDF}"/>
                </c:ext>
              </c:extLst>
            </c:dLbl>
            <c:dLbl>
              <c:idx val="1"/>
              <c:layout>
                <c:manualLayout>
                  <c:x val="0.47033741782815347"/>
                  <c:y val="-0.37821878608914294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BWL 1-S 14: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23884076470141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'!$J$129:$K$129</c:f>
              <c:numCache>
                <c:formatCode>General</c:formatCode>
                <c:ptCount val="2"/>
                <c:pt idx="0">
                  <c:v>12.798670268024102</c:v>
                </c:pt>
                <c:pt idx="1">
                  <c:v>12.798670268024102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125-457D-B395-400E0F3D2EDF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25-457D-B395-400E0F3D2EDF}"/>
                </c:ext>
              </c:extLst>
            </c:dLbl>
            <c:dLbl>
              <c:idx val="1"/>
              <c:layout>
                <c:manualLayout>
                  <c:x val="8.9965321960609662E-2"/>
                  <c:y val="-0.338885503311064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BWL 1-S 16: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8911004649667"/>
                      <c:h val="0.115346611092432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'!$J$140:$K$140</c:f>
              <c:numCache>
                <c:formatCode>General</c:formatCode>
                <c:ptCount val="2"/>
                <c:pt idx="0">
                  <c:v>17.116287766159804</c:v>
                </c:pt>
                <c:pt idx="1">
                  <c:v>17.116287766159804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125-457D-B395-400E0F3D2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50379986242423"/>
              <c:y val="0.94430691614258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231806026606426"/>
          <c:y val="0.13526114884517768"/>
          <c:w val="0.26540553200887351"/>
          <c:h val="6.122817998797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BWL 1-S</a:t>
            </a:r>
            <a:r>
              <a:rPr lang="cs-CZ" sz="2400" baseline="0"/>
              <a:t> </a:t>
            </a:r>
            <a:r>
              <a:rPr lang="cs-CZ" sz="2400"/>
              <a:t>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55°C'!$D$67:$D$74</c:f>
              <c:numCache>
                <c:formatCode>General</c:formatCode>
                <c:ptCount val="8"/>
                <c:pt idx="0">
                  <c:v>13.8</c:v>
                </c:pt>
                <c:pt idx="1">
                  <c:v>17.260000000000002</c:v>
                </c:pt>
                <c:pt idx="2">
                  <c:v>20.56</c:v>
                </c:pt>
                <c:pt idx="3">
                  <c:v>26.8</c:v>
                </c:pt>
                <c:pt idx="4">
                  <c:v>28.1</c:v>
                </c:pt>
                <c:pt idx="5">
                  <c:v>31.4</c:v>
                </c:pt>
                <c:pt idx="6">
                  <c:v>35.64</c:v>
                </c:pt>
                <c:pt idx="7">
                  <c:v>37.880000000000003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F4-4AD0-9BC7-2D10E6D77D53}"/>
            </c:ext>
          </c:extLst>
        </c:ser>
        <c:ser>
          <c:idx val="1"/>
          <c:order val="1"/>
          <c:tx>
            <c:v>BWL 1-S 14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55°C'!$C$67:$C$74</c:f>
              <c:numCache>
                <c:formatCode>General</c:formatCode>
                <c:ptCount val="8"/>
                <c:pt idx="0">
                  <c:v>12.4</c:v>
                </c:pt>
                <c:pt idx="1">
                  <c:v>16.2</c:v>
                </c:pt>
                <c:pt idx="2">
                  <c:v>19.66</c:v>
                </c:pt>
                <c:pt idx="3">
                  <c:v>26.2</c:v>
                </c:pt>
                <c:pt idx="4">
                  <c:v>32.14</c:v>
                </c:pt>
                <c:pt idx="5">
                  <c:v>35.24</c:v>
                </c:pt>
                <c:pt idx="6">
                  <c:v>39.840000000000003</c:v>
                </c:pt>
                <c:pt idx="7">
                  <c:v>42.2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EF4-4AD0-9BC7-2D10E6D77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31.900000000000002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F4-4AD0-9BC7-2D10E6D77D53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4-4AD0-9BC7-2D10E6D77D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4-4AD0-9BC7-2D10E6D77D53}"/>
                </c:ext>
              </c:extLst>
            </c:dLbl>
            <c:dLbl>
              <c:idx val="2"/>
              <c:layout>
                <c:manualLayout>
                  <c:x val="1.7130009256059137E-2"/>
                  <c:y val="6.96222920000694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BWL 1-S 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675358064131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55°C'!$B$89:$B$91</c:f>
              <c:numCache>
                <c:formatCode>0.00</c:formatCode>
                <c:ptCount val="3"/>
                <c:pt idx="0">
                  <c:v>-2.0314658480429753</c:v>
                </c:pt>
                <c:pt idx="1">
                  <c:v>-2.0314658480429753</c:v>
                </c:pt>
                <c:pt idx="2">
                  <c:v>-2.0314658480429753</c:v>
                </c:pt>
              </c:numCache>
            </c:numRef>
          </c:xVal>
          <c:yVal>
            <c:numRef>
              <c:f>'TEPLOTA VÝSTUPU 55°C'!$C$89:$C$91</c:f>
              <c:numCache>
                <c:formatCode>General</c:formatCode>
                <c:ptCount val="3"/>
                <c:pt idx="0">
                  <c:v>18.110125351752366</c:v>
                </c:pt>
                <c:pt idx="1">
                  <c:v>18.110125351752366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7EF4-4AD0-9BC7-2D10E6D77D5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4-4AD0-9BC7-2D10E6D77D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4-4AD0-9BC7-2D10E6D77D53}"/>
                </c:ext>
              </c:extLst>
            </c:dLbl>
            <c:dLbl>
              <c:idx val="2"/>
              <c:layout>
                <c:manualLayout>
                  <c:x val="-0.42603131175849673"/>
                  <c:y val="7.90045282266401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BWL 1-S 16: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98872216791477"/>
                      <c:h val="6.441318139956436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55°C'!$D$89:$D$91</c:f>
              <c:numCache>
                <c:formatCode>0.00</c:formatCode>
                <c:ptCount val="3"/>
                <c:pt idx="0">
                  <c:v>-2.7109557109557119</c:v>
                </c:pt>
                <c:pt idx="1">
                  <c:v>-2.7109557109557119</c:v>
                </c:pt>
                <c:pt idx="2">
                  <c:v>-2.7109557109557119</c:v>
                </c:pt>
              </c:numCache>
            </c:numRef>
          </c:xVal>
          <c:yVal>
            <c:numRef>
              <c:f>'TEPLOTA VÝSTUPU 55°C'!$E$89:$E$91</c:f>
              <c:numCache>
                <c:formatCode>General</c:formatCode>
                <c:ptCount val="3"/>
                <c:pt idx="0">
                  <c:v>18.832649572649576</c:v>
                </c:pt>
                <c:pt idx="1">
                  <c:v>18.832649572649576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EF4-4AD0-9BC7-2D10E6D77D5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55°C'!$H$79:$H$80</c:f>
              <c:numCache>
                <c:formatCode>General</c:formatCode>
                <c:ptCount val="2"/>
                <c:pt idx="0">
                  <c:v>31.900000000000002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EF4-4AD0-9BC7-2D10E6D77D5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55°C'!$H$76:$H$77</c:f>
              <c:numCache>
                <c:formatCode>General</c:formatCode>
                <c:ptCount val="2"/>
                <c:pt idx="0">
                  <c:v>31.900000000000002</c:v>
                </c:pt>
                <c:pt idx="1">
                  <c:v>31.900000000000002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EF4-4AD0-9BC7-2D10E6D77D53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4-4AD0-9BC7-2D10E6D77D53}"/>
                </c:ext>
              </c:extLst>
            </c:dLbl>
            <c:dLbl>
              <c:idx val="1"/>
              <c:layout>
                <c:manualLayout>
                  <c:x val="0.53452323713229288"/>
                  <c:y val="-0.328222532050813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BWL 1-S 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479424561221"/>
                      <c:h val="0.105619445012937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55°C'!$J$129:$K$129</c:f>
              <c:numCache>
                <c:formatCode>General</c:formatCode>
                <c:ptCount val="2"/>
                <c:pt idx="0">
                  <c:v>12.398103362244271</c:v>
                </c:pt>
                <c:pt idx="1">
                  <c:v>12.398103362244271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EF4-4AD0-9BC7-2D10E6D77D5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4-4AD0-9BC7-2D10E6D77D53}"/>
                </c:ext>
              </c:extLst>
            </c:dLbl>
            <c:dLbl>
              <c:idx val="1"/>
              <c:layout>
                <c:manualLayout>
                  <c:x val="6.1310234963205631E-2"/>
                  <c:y val="-0.314271182866392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BWL 1-S 16: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01038860093609"/>
                      <c:h val="0.112360348721622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55°C'!$J$140:$K$140</c:f>
              <c:numCache>
                <c:formatCode>General</c:formatCode>
                <c:ptCount val="2"/>
                <c:pt idx="0">
                  <c:v>13.798650414128774</c:v>
                </c:pt>
                <c:pt idx="1">
                  <c:v>13.798650414128774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EF4-4AD0-9BC7-2D10E6D77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50648232166703"/>
              <c:y val="0.94729314047810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753963359561757"/>
          <c:y val="0.13227492450965961"/>
          <c:w val="0.26496547963808609"/>
          <c:h val="6.122817998797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2697480</xdr:colOff>
          <xdr:row>41</xdr:row>
          <xdr:rowOff>106680</xdr:rowOff>
        </xdr:from>
        <xdr:to>
          <xdr:col>2</xdr:col>
          <xdr:colOff>495300</xdr:colOff>
          <xdr:row>42</xdr:row>
          <xdr:rowOff>121920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41</xdr:row>
          <xdr:rowOff>106680</xdr:rowOff>
        </xdr:from>
        <xdr:to>
          <xdr:col>3</xdr:col>
          <xdr:colOff>556260</xdr:colOff>
          <xdr:row>42</xdr:row>
          <xdr:rowOff>137160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 + BWL 1-S 16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14 na BWL 1-S 16 při výběru, je nutné prokliknout přes tlačítko BWL 1-S 14+ BWL 1-S 16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2712720</xdr:colOff>
          <xdr:row>41</xdr:row>
          <xdr:rowOff>106680</xdr:rowOff>
        </xdr:from>
        <xdr:to>
          <xdr:col>2</xdr:col>
          <xdr:colOff>518160</xdr:colOff>
          <xdr:row>42</xdr:row>
          <xdr:rowOff>121920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464820</xdr:colOff>
          <xdr:row>41</xdr:row>
          <xdr:rowOff>106680</xdr:rowOff>
        </xdr:from>
        <xdr:to>
          <xdr:col>3</xdr:col>
          <xdr:colOff>579120</xdr:colOff>
          <xdr:row>42</xdr:row>
          <xdr:rowOff>137160</xdr:rowOff>
        </xdr:to>
        <xdr:sp macro="" textlink="">
          <xdr:nvSpPr>
            <xdr:cNvPr id="4100" name="Option Button 4" descr="BWL 5 + BWL 7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 + BWL 1-S 16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68035</xdr:colOff>
      <xdr:row>43</xdr:row>
      <xdr:rowOff>68035</xdr:rowOff>
    </xdr:from>
    <xdr:to>
      <xdr:col>13</xdr:col>
      <xdr:colOff>799</xdr:colOff>
      <xdr:row>45</xdr:row>
      <xdr:rowOff>124064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035" y="8069035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17</xdr:row>
      <xdr:rowOff>131199</xdr:rowOff>
    </xdr:from>
    <xdr:to>
      <xdr:col>11</xdr:col>
      <xdr:colOff>392764</xdr:colOff>
      <xdr:row>40</xdr:row>
      <xdr:rowOff>127747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2697480</xdr:colOff>
          <xdr:row>41</xdr:row>
          <xdr:rowOff>106680</xdr:rowOff>
        </xdr:from>
        <xdr:to>
          <xdr:col>2</xdr:col>
          <xdr:colOff>495300</xdr:colOff>
          <xdr:row>42</xdr:row>
          <xdr:rowOff>121920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41</xdr:row>
          <xdr:rowOff>106680</xdr:rowOff>
        </xdr:from>
        <xdr:to>
          <xdr:col>3</xdr:col>
          <xdr:colOff>556260</xdr:colOff>
          <xdr:row>42</xdr:row>
          <xdr:rowOff>137160</xdr:rowOff>
        </xdr:to>
        <xdr:sp macro="" textlink="">
          <xdr:nvSpPr>
            <xdr:cNvPr id="5124" name="Option Button 4" descr="BWL 5 + BWL 7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 + BWL 1-S 16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54428</xdr:colOff>
      <xdr:row>43</xdr:row>
      <xdr:rowOff>54428</xdr:rowOff>
    </xdr:from>
    <xdr:to>
      <xdr:col>12</xdr:col>
      <xdr:colOff>422621</xdr:colOff>
      <xdr:row>45</xdr:row>
      <xdr:rowOff>110457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4428" y="8055428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64E2-AAE4-446B-BB32-4AE9D5606ACB}">
  <sheetPr codeName="List2">
    <pageSetUpPr fitToPage="1"/>
  </sheetPr>
  <dimension ref="A1:HW343"/>
  <sheetViews>
    <sheetView tabSelected="1" topLeftCell="A10" zoomScaleNormal="100" workbookViewId="0">
      <selection activeCell="C10" sqref="C10"/>
    </sheetView>
  </sheetViews>
  <sheetFormatPr defaultColWidth="9.109375" defaultRowHeight="14.4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6"/>
    <col min="232" max="16384" width="9.109375" style="12"/>
  </cols>
  <sheetData>
    <row r="1" spans="1:13" ht="9.9" customHeight="1">
      <c r="A1" s="48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9.9" customHeigh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9.9" customHeight="1" thickBo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13">
      <c r="A4" s="1"/>
      <c r="B4" s="57" t="s">
        <v>0</v>
      </c>
      <c r="C4" s="57"/>
      <c r="D4" s="57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7"/>
      <c r="C5" s="57"/>
      <c r="D5" s="57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6" t="s">
        <v>1</v>
      </c>
      <c r="B6" s="47"/>
      <c r="C6" s="3">
        <v>-7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6" t="s">
        <v>3</v>
      </c>
      <c r="B7" s="47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6" t="s">
        <v>9</v>
      </c>
      <c r="B8" s="47"/>
      <c r="C8" s="43">
        <v>57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46" t="s">
        <v>7</v>
      </c>
      <c r="B9" s="47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"/>
      <c r="B10" s="14" t="s">
        <v>57</v>
      </c>
      <c r="C10" s="42">
        <v>4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4" t="s">
        <v>60</v>
      </c>
      <c r="C11" s="44">
        <f>IF(C10="BEZ KASKÁDY",6,C10*6)</f>
        <v>24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</row>
    <row r="13" spans="1:13" ht="15" customHeight="1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</row>
    <row r="14" spans="1:13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</row>
    <row r="15" spans="1:13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</row>
    <row r="16" spans="1:13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</row>
    <row r="17" spans="1:13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</row>
    <row r="18" spans="1:13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16" customFormat="1" ht="22.8">
      <c r="A48" s="61" t="s">
        <v>21</v>
      </c>
      <c r="B48" s="17" t="s">
        <v>18</v>
      </c>
      <c r="C48" s="17" t="s">
        <v>36</v>
      </c>
      <c r="D48" s="17" t="s">
        <v>35</v>
      </c>
      <c r="E48" s="62" t="s">
        <v>30</v>
      </c>
      <c r="F48" s="62"/>
      <c r="G48" s="62"/>
      <c r="H48" s="62"/>
      <c r="I48" s="15"/>
      <c r="J48" s="15"/>
      <c r="K48" s="15"/>
      <c r="L48" s="15"/>
      <c r="M48" s="15"/>
    </row>
    <row r="49" spans="1:13" s="16" customFormat="1">
      <c r="A49" s="61"/>
      <c r="B49" s="18">
        <v>-20</v>
      </c>
      <c r="C49" s="19">
        <v>5.3</v>
      </c>
      <c r="D49" s="19">
        <v>8.23</v>
      </c>
      <c r="E49" s="63" t="s">
        <v>31</v>
      </c>
      <c r="F49" s="63"/>
      <c r="G49" s="20" t="s">
        <v>8</v>
      </c>
      <c r="I49" s="15"/>
      <c r="J49" s="15"/>
      <c r="K49" s="15"/>
      <c r="L49" s="15"/>
      <c r="M49" s="15"/>
    </row>
    <row r="50" spans="1:13" s="16" customFormat="1">
      <c r="A50" s="61"/>
      <c r="B50" s="21">
        <v>-15</v>
      </c>
      <c r="C50" s="19">
        <v>7.3</v>
      </c>
      <c r="D50" s="19">
        <v>9.5399999999999991</v>
      </c>
      <c r="E50" s="63"/>
      <c r="F50" s="63"/>
      <c r="G50" s="20" t="s">
        <v>13</v>
      </c>
      <c r="I50" s="15"/>
      <c r="J50" s="15"/>
      <c r="K50" s="15"/>
      <c r="L50" s="15"/>
      <c r="M50" s="15"/>
    </row>
    <row r="51" spans="1:13" s="16" customFormat="1">
      <c r="A51" s="61"/>
      <c r="B51" s="21">
        <v>-7</v>
      </c>
      <c r="C51" s="22">
        <v>8.6999999999999993</v>
      </c>
      <c r="D51" s="22">
        <v>10.87</v>
      </c>
      <c r="E51" s="63" t="s">
        <v>32</v>
      </c>
      <c r="F51" s="63"/>
      <c r="G51" s="20">
        <v>15</v>
      </c>
      <c r="I51" s="15"/>
      <c r="J51" s="15"/>
      <c r="K51" s="15"/>
      <c r="L51" s="15"/>
      <c r="M51" s="15"/>
    </row>
    <row r="52" spans="1:13" s="16" customFormat="1">
      <c r="A52" s="61"/>
      <c r="B52" s="21">
        <v>2</v>
      </c>
      <c r="C52" s="22">
        <v>10.1</v>
      </c>
      <c r="D52" s="22">
        <v>12.21</v>
      </c>
      <c r="E52" s="63"/>
      <c r="F52" s="63"/>
      <c r="G52" s="20">
        <v>20</v>
      </c>
      <c r="I52" s="15"/>
      <c r="J52" s="15"/>
      <c r="K52" s="15"/>
      <c r="L52" s="15"/>
      <c r="M52" s="15"/>
    </row>
    <row r="53" spans="1:13" s="16" customFormat="1">
      <c r="A53" s="61"/>
      <c r="B53" s="21">
        <v>7</v>
      </c>
      <c r="C53" s="22">
        <v>13.5</v>
      </c>
      <c r="D53" s="22">
        <v>14.26</v>
      </c>
      <c r="E53" s="63" t="s">
        <v>33</v>
      </c>
      <c r="F53" s="63"/>
      <c r="G53" s="20">
        <v>-12</v>
      </c>
      <c r="I53" s="15"/>
      <c r="J53" s="15"/>
      <c r="K53" s="15" t="s">
        <v>56</v>
      </c>
      <c r="L53" s="15"/>
      <c r="M53" s="15"/>
    </row>
    <row r="54" spans="1:13" s="16" customFormat="1">
      <c r="A54" s="61"/>
      <c r="B54" s="21">
        <v>10</v>
      </c>
      <c r="C54" s="22">
        <v>17.940000000000001</v>
      </c>
      <c r="D54" s="22">
        <v>19.53</v>
      </c>
      <c r="E54" s="63"/>
      <c r="F54" s="63"/>
      <c r="G54" s="20">
        <v>-15</v>
      </c>
      <c r="I54" s="15"/>
      <c r="J54" s="15"/>
      <c r="K54" s="15"/>
      <c r="L54" s="15"/>
      <c r="M54" s="15"/>
    </row>
    <row r="55" spans="1:13" s="16" customFormat="1">
      <c r="A55" s="61"/>
      <c r="B55" s="21">
        <v>15</v>
      </c>
      <c r="C55" s="22">
        <v>19.53</v>
      </c>
      <c r="D55" s="22">
        <v>22.54</v>
      </c>
      <c r="E55" s="63"/>
      <c r="F55" s="63"/>
      <c r="G55" s="20">
        <v>-17</v>
      </c>
      <c r="I55" s="15"/>
      <c r="J55" s="15"/>
      <c r="K55" s="15"/>
      <c r="L55" s="15"/>
      <c r="M55" s="15"/>
    </row>
    <row r="56" spans="1:13" s="16" customFormat="1">
      <c r="A56" s="61"/>
      <c r="B56" s="21">
        <v>25</v>
      </c>
      <c r="C56" s="22">
        <v>22.8</v>
      </c>
      <c r="D56" s="22">
        <v>25.57</v>
      </c>
      <c r="E56" s="63"/>
      <c r="F56" s="63"/>
      <c r="G56" s="20">
        <v>-20</v>
      </c>
      <c r="I56" s="15"/>
      <c r="J56" s="15"/>
      <c r="K56" s="15"/>
      <c r="L56" s="15"/>
      <c r="M56" s="15"/>
    </row>
    <row r="57" spans="1:13" s="16" customFormat="1">
      <c r="A57" s="61"/>
      <c r="B57" s="21">
        <v>35</v>
      </c>
      <c r="C57" s="22">
        <v>24.9</v>
      </c>
      <c r="D57" s="22">
        <v>27.79</v>
      </c>
      <c r="I57" s="15"/>
      <c r="J57" s="15"/>
      <c r="K57" s="15"/>
      <c r="L57" s="15"/>
      <c r="M57" s="15"/>
    </row>
    <row r="58" spans="1:13" s="16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>
      <c r="A59" s="15"/>
      <c r="B59" s="23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>
      <c r="A64" s="24"/>
      <c r="B64" s="24"/>
      <c r="C64" s="24"/>
    </row>
    <row r="65" spans="1:11" s="16" customFormat="1" ht="22.8">
      <c r="A65" s="61" t="s">
        <v>21</v>
      </c>
      <c r="B65" s="17" t="s">
        <v>18</v>
      </c>
      <c r="C65" s="17" t="s">
        <v>36</v>
      </c>
      <c r="D65" s="17" t="s">
        <v>35</v>
      </c>
      <c r="E65" s="62" t="s">
        <v>30</v>
      </c>
      <c r="F65" s="62"/>
      <c r="G65" s="62"/>
      <c r="H65" s="62"/>
      <c r="K65" s="16" t="s">
        <v>52</v>
      </c>
    </row>
    <row r="66" spans="1:11" s="16" customFormat="1">
      <c r="A66" s="61"/>
      <c r="B66" s="18">
        <f>B49</f>
        <v>-20</v>
      </c>
      <c r="C66" s="18">
        <f t="shared" ref="C66:D74" si="0">IF($C$10=$C$59,C49*1,$C$10*C49)</f>
        <v>21.2</v>
      </c>
      <c r="D66" s="18">
        <f t="shared" si="0"/>
        <v>32.92</v>
      </c>
      <c r="E66" s="63" t="s">
        <v>31</v>
      </c>
      <c r="F66" s="63"/>
      <c r="G66" s="20" t="s">
        <v>8</v>
      </c>
      <c r="K66" s="16">
        <v>1</v>
      </c>
    </row>
    <row r="67" spans="1:11" s="16" customFormat="1">
      <c r="A67" s="61"/>
      <c r="B67" s="18">
        <f t="shared" ref="B67:B74" si="1">B50</f>
        <v>-15</v>
      </c>
      <c r="C67" s="18">
        <f t="shared" si="0"/>
        <v>29.2</v>
      </c>
      <c r="D67" s="18">
        <f t="shared" si="0"/>
        <v>38.159999999999997</v>
      </c>
      <c r="E67" s="63"/>
      <c r="F67" s="63"/>
      <c r="G67" s="20" t="s">
        <v>13</v>
      </c>
      <c r="K67" s="16">
        <v>2</v>
      </c>
    </row>
    <row r="68" spans="1:11" s="16" customFormat="1">
      <c r="A68" s="61"/>
      <c r="B68" s="18">
        <f t="shared" si="1"/>
        <v>-7</v>
      </c>
      <c r="C68" s="18">
        <f t="shared" si="0"/>
        <v>34.799999999999997</v>
      </c>
      <c r="D68" s="18">
        <f t="shared" si="0"/>
        <v>43.48</v>
      </c>
      <c r="E68" s="63" t="s">
        <v>32</v>
      </c>
      <c r="F68" s="63"/>
      <c r="G68" s="20">
        <v>15</v>
      </c>
      <c r="K68" s="16">
        <v>3</v>
      </c>
    </row>
    <row r="69" spans="1:11" s="16" customFormat="1">
      <c r="A69" s="61"/>
      <c r="B69" s="18">
        <f t="shared" si="1"/>
        <v>2</v>
      </c>
      <c r="C69" s="18">
        <f t="shared" si="0"/>
        <v>40.4</v>
      </c>
      <c r="D69" s="18">
        <f t="shared" si="0"/>
        <v>48.84</v>
      </c>
      <c r="E69" s="63"/>
      <c r="F69" s="63"/>
      <c r="G69" s="20">
        <v>20</v>
      </c>
      <c r="K69" s="16">
        <v>4</v>
      </c>
    </row>
    <row r="70" spans="1:11" s="16" customFormat="1">
      <c r="A70" s="61"/>
      <c r="B70" s="18">
        <f t="shared" si="1"/>
        <v>7</v>
      </c>
      <c r="C70" s="18">
        <f t="shared" si="0"/>
        <v>54</v>
      </c>
      <c r="D70" s="18">
        <f t="shared" si="0"/>
        <v>57.04</v>
      </c>
      <c r="E70" s="63" t="s">
        <v>33</v>
      </c>
      <c r="F70" s="63"/>
      <c r="G70" s="20">
        <v>-12</v>
      </c>
      <c r="K70" s="16">
        <v>5</v>
      </c>
    </row>
    <row r="71" spans="1:11" s="16" customFormat="1">
      <c r="A71" s="61"/>
      <c r="B71" s="18">
        <f t="shared" si="1"/>
        <v>10</v>
      </c>
      <c r="C71" s="18">
        <f t="shared" si="0"/>
        <v>71.760000000000005</v>
      </c>
      <c r="D71" s="18">
        <f t="shared" si="0"/>
        <v>78.12</v>
      </c>
      <c r="E71" s="63"/>
      <c r="F71" s="63"/>
      <c r="G71" s="20">
        <v>-15</v>
      </c>
    </row>
    <row r="72" spans="1:11" s="16" customFormat="1">
      <c r="A72" s="61"/>
      <c r="B72" s="18">
        <f t="shared" si="1"/>
        <v>15</v>
      </c>
      <c r="C72" s="18">
        <f t="shared" si="0"/>
        <v>78.12</v>
      </c>
      <c r="D72" s="18">
        <f t="shared" si="0"/>
        <v>90.16</v>
      </c>
      <c r="E72" s="63"/>
      <c r="F72" s="63"/>
      <c r="G72" s="20">
        <v>-17</v>
      </c>
    </row>
    <row r="73" spans="1:11" s="16" customFormat="1">
      <c r="A73" s="61"/>
      <c r="B73" s="18">
        <f t="shared" si="1"/>
        <v>25</v>
      </c>
      <c r="C73" s="18">
        <f t="shared" si="0"/>
        <v>91.2</v>
      </c>
      <c r="D73" s="18">
        <f t="shared" si="0"/>
        <v>102.28</v>
      </c>
      <c r="E73" s="63"/>
      <c r="F73" s="63"/>
      <c r="G73" s="20">
        <v>-20</v>
      </c>
    </row>
    <row r="74" spans="1:11" s="16" customFormat="1">
      <c r="A74" s="61"/>
      <c r="B74" s="18">
        <f t="shared" si="1"/>
        <v>35</v>
      </c>
      <c r="C74" s="18">
        <f t="shared" si="0"/>
        <v>99.6</v>
      </c>
      <c r="D74" s="18">
        <f t="shared" si="0"/>
        <v>111.16</v>
      </c>
    </row>
    <row r="75" spans="1:11" s="16" customFormat="1" ht="15" customHeight="1">
      <c r="A75" s="61" t="s">
        <v>22</v>
      </c>
      <c r="B75" s="20" t="s">
        <v>23</v>
      </c>
      <c r="C75" s="25" t="s">
        <v>10</v>
      </c>
      <c r="D75" s="25" t="s">
        <v>11</v>
      </c>
      <c r="E75" s="20"/>
      <c r="F75" s="67" t="s">
        <v>28</v>
      </c>
      <c r="G75" s="15" t="s">
        <v>10</v>
      </c>
      <c r="H75" s="15" t="s">
        <v>11</v>
      </c>
    </row>
    <row r="76" spans="1:11" s="16" customFormat="1" ht="15" customHeight="1">
      <c r="A76" s="61"/>
      <c r="B76" s="26" t="s">
        <v>12</v>
      </c>
      <c r="C76" s="25">
        <f>C7</f>
        <v>15</v>
      </c>
      <c r="D76" s="25">
        <f>C6</f>
        <v>-7</v>
      </c>
      <c r="E76" s="25" t="s">
        <v>2</v>
      </c>
      <c r="F76" s="67"/>
      <c r="G76" s="27">
        <v>-15</v>
      </c>
      <c r="H76" s="15">
        <f>D77</f>
        <v>57</v>
      </c>
    </row>
    <row r="77" spans="1:11" s="16" customFormat="1" ht="15.75" customHeight="1">
      <c r="A77" s="61"/>
      <c r="B77" s="26" t="s">
        <v>4</v>
      </c>
      <c r="C77" s="28">
        <v>0</v>
      </c>
      <c r="D77" s="25">
        <f>IF(C9="OTOPNÁ TĚLESA",(C8)*1.1,(C8*1))</f>
        <v>57</v>
      </c>
      <c r="E77" s="25" t="s">
        <v>5</v>
      </c>
      <c r="F77" s="67"/>
      <c r="G77" s="15">
        <f>D76</f>
        <v>-7</v>
      </c>
      <c r="H77" s="15">
        <f>D77</f>
        <v>57</v>
      </c>
    </row>
    <row r="78" spans="1:11" s="16" customFormat="1" ht="15" customHeight="1">
      <c r="A78" s="61"/>
      <c r="B78" s="62" t="s">
        <v>24</v>
      </c>
      <c r="C78" s="62"/>
      <c r="D78" s="62"/>
      <c r="E78" s="62"/>
      <c r="F78" s="67" t="s">
        <v>29</v>
      </c>
      <c r="G78" s="15" t="s">
        <v>10</v>
      </c>
      <c r="H78" s="15" t="s">
        <v>11</v>
      </c>
    </row>
    <row r="79" spans="1:11" s="16" customFormat="1" ht="15" customHeight="1">
      <c r="A79" s="61"/>
      <c r="B79" s="15" t="s">
        <v>10</v>
      </c>
      <c r="C79" s="15">
        <f>C76</f>
        <v>15</v>
      </c>
      <c r="D79" s="29">
        <f>D76</f>
        <v>-7</v>
      </c>
      <c r="E79" s="15">
        <f>D76</f>
        <v>-7</v>
      </c>
      <c r="F79" s="67"/>
      <c r="G79" s="27">
        <f>G77</f>
        <v>-7</v>
      </c>
      <c r="H79" s="15">
        <f>H76</f>
        <v>57</v>
      </c>
    </row>
    <row r="80" spans="1:11" s="16" customFormat="1" ht="15.75" customHeight="1">
      <c r="A80" s="61"/>
      <c r="B80" s="15" t="s">
        <v>11</v>
      </c>
      <c r="C80" s="29">
        <f>C77</f>
        <v>0</v>
      </c>
      <c r="D80" s="15">
        <f>D77</f>
        <v>57</v>
      </c>
      <c r="E80" s="29">
        <f>C77</f>
        <v>0</v>
      </c>
      <c r="F80" s="67"/>
      <c r="G80" s="15">
        <f>G77</f>
        <v>-7</v>
      </c>
      <c r="H80" s="15">
        <v>0</v>
      </c>
    </row>
    <row r="81" spans="1:10" s="16" customFormat="1" ht="15" customHeight="1">
      <c r="A81" s="61"/>
      <c r="B81" s="62" t="s">
        <v>25</v>
      </c>
      <c r="C81" s="62"/>
      <c r="D81" s="62"/>
      <c r="E81" s="62"/>
    </row>
    <row r="82" spans="1:10" s="16" customFormat="1" ht="15" customHeight="1">
      <c r="A82" s="61"/>
      <c r="B82" s="15" t="s">
        <v>26</v>
      </c>
      <c r="C82" s="30" t="s">
        <v>10</v>
      </c>
      <c r="D82" s="31" t="s">
        <v>11</v>
      </c>
      <c r="E82" s="64"/>
    </row>
    <row r="83" spans="1:10" s="16" customFormat="1" ht="15" customHeight="1">
      <c r="A83" s="61"/>
      <c r="B83" s="30">
        <v>1</v>
      </c>
      <c r="C83" s="30">
        <f>C76</f>
        <v>15</v>
      </c>
      <c r="D83" s="31">
        <f>C77</f>
        <v>0</v>
      </c>
      <c r="E83" s="64"/>
    </row>
    <row r="84" spans="1:10" s="16" customFormat="1" ht="15.75" customHeight="1">
      <c r="A84" s="61"/>
      <c r="B84" s="30">
        <v>2</v>
      </c>
      <c r="C84" s="30">
        <f>D76</f>
        <v>-7</v>
      </c>
      <c r="D84" s="30">
        <f>D77</f>
        <v>57</v>
      </c>
      <c r="E84" s="64"/>
    </row>
    <row r="85" spans="1:10" s="16" customFormat="1">
      <c r="A85" s="61"/>
      <c r="B85" s="32"/>
      <c r="C85" s="32" t="s">
        <v>14</v>
      </c>
      <c r="D85" s="32" t="s">
        <v>15</v>
      </c>
      <c r="E85" s="64"/>
    </row>
    <row r="86" spans="1:10" s="16" customFormat="1">
      <c r="A86" s="61"/>
      <c r="B86" s="15" t="s">
        <v>27</v>
      </c>
      <c r="C86" s="33" cm="1">
        <f t="array" ref="C86:D86">LINEST(D83:D84,C83:C84,1)</f>
        <v>-2.5909090909090917</v>
      </c>
      <c r="D86" s="34">
        <v>38.863636363636367</v>
      </c>
      <c r="E86" s="64"/>
    </row>
    <row r="87" spans="1:10" s="16" customFormat="1" ht="15" customHeight="1">
      <c r="A87" s="61" t="s">
        <v>34</v>
      </c>
      <c r="B87" s="65" t="s">
        <v>36</v>
      </c>
      <c r="C87" s="65"/>
      <c r="D87" s="65" t="s">
        <v>35</v>
      </c>
      <c r="E87" s="65"/>
      <c r="F87" s="61"/>
      <c r="G87" s="61"/>
      <c r="H87" s="61"/>
      <c r="I87" s="61"/>
      <c r="J87" s="61"/>
    </row>
    <row r="88" spans="1:10" s="16" customFormat="1" ht="15" customHeight="1">
      <c r="A88" s="61"/>
      <c r="B88" s="28" t="s">
        <v>10</v>
      </c>
      <c r="C88" s="28" t="s">
        <v>11</v>
      </c>
      <c r="D88" s="28" t="s">
        <v>10</v>
      </c>
      <c r="E88" s="28" t="s">
        <v>11</v>
      </c>
      <c r="F88" s="61"/>
      <c r="G88" s="61"/>
      <c r="H88" s="61"/>
      <c r="I88" s="61"/>
      <c r="J88" s="61"/>
    </row>
    <row r="89" spans="1:10" s="16" customFormat="1" ht="15" customHeight="1">
      <c r="A89" s="61"/>
      <c r="B89" s="35">
        <f>B90</f>
        <v>-9.0851933354290731E-2</v>
      </c>
      <c r="C89" s="36">
        <f>C90</f>
        <v>39.099025463690666</v>
      </c>
      <c r="D89" s="35">
        <f>D90</f>
        <v>-2.7570531921638213</v>
      </c>
      <c r="E89" s="36">
        <f>E90</f>
        <v>46.006910543333539</v>
      </c>
      <c r="F89" s="61"/>
      <c r="G89" s="61"/>
      <c r="H89" s="61"/>
      <c r="I89" s="61"/>
      <c r="J89" s="61"/>
    </row>
    <row r="90" spans="1:10" s="16" customFormat="1" ht="15" customHeight="1">
      <c r="A90" s="61"/>
      <c r="B90" s="37">
        <f>J102</f>
        <v>-9.0851933354290731E-2</v>
      </c>
      <c r="C90" s="36">
        <f>J101</f>
        <v>39.099025463690666</v>
      </c>
      <c r="D90" s="35">
        <f>J113</f>
        <v>-2.7570531921638213</v>
      </c>
      <c r="E90" s="38">
        <f>J112</f>
        <v>46.006910543333539</v>
      </c>
      <c r="F90" s="61"/>
      <c r="G90" s="61"/>
      <c r="H90" s="61"/>
      <c r="I90" s="61"/>
      <c r="J90" s="61"/>
    </row>
    <row r="91" spans="1:10" s="16" customFormat="1" ht="15" customHeight="1">
      <c r="A91" s="61"/>
      <c r="B91" s="35">
        <f>B90</f>
        <v>-9.0851933354290731E-2</v>
      </c>
      <c r="C91" s="36">
        <v>0</v>
      </c>
      <c r="D91" s="35">
        <f>D90</f>
        <v>-2.7570531921638213</v>
      </c>
      <c r="E91" s="36">
        <v>0</v>
      </c>
      <c r="F91" s="61"/>
      <c r="G91" s="61"/>
      <c r="H91" s="61"/>
      <c r="I91" s="61"/>
      <c r="J91" s="61"/>
    </row>
    <row r="92" spans="1:10" s="16" customFormat="1" ht="15" customHeight="1">
      <c r="A92" s="61"/>
      <c r="B92" s="64" t="s">
        <v>37</v>
      </c>
      <c r="C92" s="64"/>
      <c r="D92" s="64"/>
      <c r="E92" s="64"/>
      <c r="F92" s="64"/>
      <c r="G92" s="64"/>
      <c r="H92" s="64"/>
      <c r="I92" s="64"/>
      <c r="J92" s="64"/>
    </row>
    <row r="93" spans="1:10" s="16" customFormat="1" ht="15" customHeight="1">
      <c r="A93" s="6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64" t="s">
        <v>42</v>
      </c>
      <c r="I93" s="64"/>
      <c r="J93" s="64"/>
    </row>
    <row r="94" spans="1:10" s="16" customFormat="1" ht="15" customHeight="1">
      <c r="A94" s="61"/>
      <c r="B94" s="16">
        <f t="shared" ref="B94:C102" si="2">B66</f>
        <v>-20</v>
      </c>
      <c r="C94" s="16">
        <f t="shared" si="2"/>
        <v>21.2</v>
      </c>
      <c r="D94" s="16">
        <f>$C$86*B94+$D$86</f>
        <v>90.681818181818201</v>
      </c>
      <c r="E94" s="16">
        <f>D94-C94</f>
        <v>69.481818181818198</v>
      </c>
      <c r="F94" s="16">
        <f>IF(SIGN(E94*E95)=1,0,1)</f>
        <v>0</v>
      </c>
      <c r="G94" s="66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>
      <c r="A95" s="61"/>
      <c r="B95" s="16">
        <f t="shared" si="2"/>
        <v>-15</v>
      </c>
      <c r="C95" s="16">
        <f t="shared" si="2"/>
        <v>29.2</v>
      </c>
      <c r="D95" s="16">
        <f t="shared" ref="D95:D102" si="3">$C$86*B95+$D$86</f>
        <v>77.727272727272748</v>
      </c>
      <c r="E95" s="16">
        <f t="shared" ref="E95:E102" si="4">D95-C95</f>
        <v>48.527272727272745</v>
      </c>
      <c r="F95" s="16">
        <f t="shared" ref="F95:F101" si="5">IF(SIGN(E95*E96)=1,0,1)</f>
        <v>0</v>
      </c>
      <c r="G95" s="66"/>
      <c r="H95" s="16">
        <f>INDEX(B94:B102,G94)</f>
        <v>-7</v>
      </c>
      <c r="I95" s="16">
        <f>INDEX(C94:C102,G94)</f>
        <v>34.799999999999997</v>
      </c>
      <c r="J95" s="16">
        <f>INDEX(D94:D102,G94)</f>
        <v>57.000000000000007</v>
      </c>
    </row>
    <row r="96" spans="1:10" s="16" customFormat="1" ht="15" customHeight="1">
      <c r="A96" s="61"/>
      <c r="B96" s="16">
        <f t="shared" si="2"/>
        <v>-7</v>
      </c>
      <c r="C96" s="16">
        <f t="shared" si="2"/>
        <v>34.799999999999997</v>
      </c>
      <c r="D96" s="16">
        <f t="shared" si="3"/>
        <v>57.000000000000007</v>
      </c>
      <c r="E96" s="16">
        <f t="shared" si="4"/>
        <v>22.20000000000001</v>
      </c>
      <c r="F96" s="16">
        <f t="shared" si="5"/>
        <v>1</v>
      </c>
      <c r="G96" s="66"/>
      <c r="H96" s="16">
        <f>INDEX(B94:B102,G94+1)</f>
        <v>2</v>
      </c>
      <c r="I96" s="16">
        <f>INDEX(C94:C102,G94+1)</f>
        <v>40.4</v>
      </c>
      <c r="J96" s="16">
        <f>INDEX(D94:D102,G94+1)</f>
        <v>33.681818181818187</v>
      </c>
    </row>
    <row r="97" spans="1:10" s="16" customFormat="1" ht="15" customHeight="1">
      <c r="A97" s="61"/>
      <c r="B97" s="16">
        <f t="shared" si="2"/>
        <v>2</v>
      </c>
      <c r="C97" s="16">
        <f t="shared" si="2"/>
        <v>40.4</v>
      </c>
      <c r="D97" s="16">
        <f t="shared" si="3"/>
        <v>33.681818181818187</v>
      </c>
      <c r="E97" s="16">
        <f t="shared" si="4"/>
        <v>-6.7181818181818116</v>
      </c>
      <c r="F97" s="16">
        <f t="shared" si="5"/>
        <v>0</v>
      </c>
      <c r="G97" s="66"/>
      <c r="H97" s="64" t="s">
        <v>45</v>
      </c>
      <c r="I97" s="64"/>
      <c r="J97" s="64"/>
    </row>
    <row r="98" spans="1:10" s="16" customFormat="1">
      <c r="A98" s="61"/>
      <c r="B98" s="16">
        <f t="shared" si="2"/>
        <v>7</v>
      </c>
      <c r="C98" s="16">
        <f t="shared" si="2"/>
        <v>54</v>
      </c>
      <c r="D98" s="16">
        <f t="shared" si="3"/>
        <v>20.727272727272727</v>
      </c>
      <c r="E98" s="16">
        <f t="shared" si="4"/>
        <v>-33.272727272727273</v>
      </c>
      <c r="F98" s="16">
        <f t="shared" si="5"/>
        <v>0</v>
      </c>
      <c r="G98" s="66"/>
      <c r="H98" s="30" t="s">
        <v>19</v>
      </c>
      <c r="I98" s="16">
        <f>SLOPE(I95:I96,H95:H96)</f>
        <v>0.62222222222222234</v>
      </c>
      <c r="J98" s="16">
        <f>SLOPE(J95:J96,H95:H96)</f>
        <v>-2.5909090909090908</v>
      </c>
    </row>
    <row r="99" spans="1:10" s="16" customFormat="1">
      <c r="A99" s="61"/>
      <c r="B99" s="16">
        <f t="shared" si="2"/>
        <v>10</v>
      </c>
      <c r="C99" s="16">
        <f t="shared" si="2"/>
        <v>71.760000000000005</v>
      </c>
      <c r="D99" s="16">
        <f t="shared" si="3"/>
        <v>12.95454545454545</v>
      </c>
      <c r="E99" s="16">
        <f t="shared" si="4"/>
        <v>-58.805454545454552</v>
      </c>
      <c r="F99" s="16">
        <f t="shared" si="5"/>
        <v>0</v>
      </c>
      <c r="G99" s="66"/>
      <c r="H99" s="30" t="s">
        <v>20</v>
      </c>
      <c r="I99" s="16">
        <f>INTERCEPT(I95:I96,H95:H96)</f>
        <v>39.155555555555551</v>
      </c>
      <c r="J99" s="16">
        <f>INTERCEPT(J95:J96,H95:H96)</f>
        <v>38.863636363636367</v>
      </c>
    </row>
    <row r="100" spans="1:10" s="16" customFormat="1">
      <c r="A100" s="61"/>
      <c r="B100" s="16">
        <f t="shared" si="2"/>
        <v>15</v>
      </c>
      <c r="C100" s="16">
        <f t="shared" si="2"/>
        <v>78.12</v>
      </c>
      <c r="D100" s="16">
        <f t="shared" si="3"/>
        <v>0</v>
      </c>
      <c r="E100" s="16">
        <f t="shared" si="4"/>
        <v>-78.12</v>
      </c>
      <c r="F100" s="16">
        <f t="shared" si="5"/>
        <v>0</v>
      </c>
      <c r="G100" s="66"/>
      <c r="H100" s="64" t="s">
        <v>46</v>
      </c>
      <c r="I100" s="64"/>
      <c r="J100" s="64"/>
    </row>
    <row r="101" spans="1:10" s="16" customFormat="1">
      <c r="A101" s="61"/>
      <c r="B101" s="16">
        <f t="shared" si="2"/>
        <v>25</v>
      </c>
      <c r="C101" s="16">
        <f t="shared" si="2"/>
        <v>91.2</v>
      </c>
      <c r="D101" s="16">
        <f t="shared" si="3"/>
        <v>-25.909090909090928</v>
      </c>
      <c r="E101" s="16">
        <f t="shared" si="4"/>
        <v>-117.10909090909092</v>
      </c>
      <c r="F101" s="16">
        <f t="shared" si="5"/>
        <v>0</v>
      </c>
      <c r="G101" s="66"/>
      <c r="H101" s="64" t="s">
        <v>47</v>
      </c>
      <c r="I101" s="64"/>
      <c r="J101" s="39">
        <f>(J98*I99-I98*J99)/(J98-I98)</f>
        <v>39.099025463690666</v>
      </c>
    </row>
    <row r="102" spans="1:10" s="16" customFormat="1">
      <c r="A102" s="61"/>
      <c r="B102" s="16">
        <f t="shared" si="2"/>
        <v>35</v>
      </c>
      <c r="C102" s="16">
        <f t="shared" si="2"/>
        <v>99.6</v>
      </c>
      <c r="D102" s="16">
        <f t="shared" si="3"/>
        <v>-51.818181818181849</v>
      </c>
      <c r="E102" s="16">
        <f t="shared" si="4"/>
        <v>-151.41818181818184</v>
      </c>
      <c r="F102" s="16">
        <f>H80</f>
        <v>0</v>
      </c>
      <c r="G102" s="66"/>
      <c r="H102" s="64" t="s">
        <v>48</v>
      </c>
      <c r="I102" s="64"/>
      <c r="J102" s="39">
        <f>(J101-J99)/J98</f>
        <v>-9.0851933354290731E-2</v>
      </c>
    </row>
    <row r="103" spans="1:10" s="16" customFormat="1">
      <c r="A103" s="61"/>
      <c r="B103" s="64" t="s">
        <v>38</v>
      </c>
      <c r="C103" s="64"/>
      <c r="D103" s="64"/>
      <c r="E103" s="64"/>
      <c r="F103" s="64"/>
      <c r="G103" s="64"/>
      <c r="H103" s="64"/>
      <c r="I103" s="64"/>
      <c r="J103" s="64"/>
    </row>
    <row r="104" spans="1:10" s="16" customFormat="1">
      <c r="A104" s="6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64" t="s">
        <v>42</v>
      </c>
      <c r="I104" s="64"/>
      <c r="J104" s="64"/>
    </row>
    <row r="105" spans="1:10" s="16" customFormat="1">
      <c r="A105" s="61"/>
      <c r="B105" s="16">
        <f>B66</f>
        <v>-20</v>
      </c>
      <c r="C105" s="16">
        <f>D66</f>
        <v>32.92</v>
      </c>
      <c r="D105" s="16">
        <f>$C$86*B105+$D$86</f>
        <v>90.681818181818201</v>
      </c>
      <c r="E105" s="16">
        <f>D105-C105</f>
        <v>57.761818181818199</v>
      </c>
      <c r="F105" s="16">
        <f>IF(SIGN(E105*E106)=1,0,1)</f>
        <v>0</v>
      </c>
      <c r="G105" s="66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>
      <c r="A106" s="61"/>
      <c r="B106" s="16">
        <f t="shared" ref="B106:B113" si="6">B67</f>
        <v>-15</v>
      </c>
      <c r="C106" s="16">
        <f t="shared" ref="C106:C113" si="7">D67</f>
        <v>38.159999999999997</v>
      </c>
      <c r="D106" s="16">
        <f t="shared" ref="D106:D113" si="8">$C$86*B106+$D$86</f>
        <v>77.727272727272748</v>
      </c>
      <c r="E106" s="16">
        <f t="shared" ref="E106:E113" si="9">D106-C106</f>
        <v>39.567272727272751</v>
      </c>
      <c r="F106" s="16">
        <f t="shared" ref="F106:F112" si="10">IF(SIGN(E106*E107)=1,0,1)</f>
        <v>0</v>
      </c>
      <c r="G106" s="66"/>
      <c r="H106" s="16">
        <f>INDEX(B105:B113,G105)</f>
        <v>-7</v>
      </c>
      <c r="I106" s="16">
        <f>INDEX(C105:C113,G105)</f>
        <v>43.48</v>
      </c>
      <c r="J106" s="16">
        <f>INDEX(D105:D113,G105)</f>
        <v>57.000000000000007</v>
      </c>
    </row>
    <row r="107" spans="1:10" s="16" customFormat="1">
      <c r="A107" s="61"/>
      <c r="B107" s="16">
        <f t="shared" si="6"/>
        <v>-7</v>
      </c>
      <c r="C107" s="16">
        <f t="shared" si="7"/>
        <v>43.48</v>
      </c>
      <c r="D107" s="16">
        <f t="shared" si="8"/>
        <v>57.000000000000007</v>
      </c>
      <c r="E107" s="16">
        <f t="shared" si="9"/>
        <v>13.52000000000001</v>
      </c>
      <c r="F107" s="16">
        <f t="shared" si="10"/>
        <v>1</v>
      </c>
      <c r="G107" s="66"/>
      <c r="H107" s="16">
        <f>INDEX(B105:B113,G105+1)</f>
        <v>2</v>
      </c>
      <c r="I107" s="16">
        <f>INDEX(C105:C113,G105+1)</f>
        <v>48.84</v>
      </c>
      <c r="J107" s="16">
        <f>INDEX(D105:D113,G105+1)</f>
        <v>33.681818181818187</v>
      </c>
    </row>
    <row r="108" spans="1:10" s="16" customFormat="1">
      <c r="A108" s="61"/>
      <c r="B108" s="16">
        <f t="shared" si="6"/>
        <v>2</v>
      </c>
      <c r="C108" s="16">
        <f t="shared" si="7"/>
        <v>48.84</v>
      </c>
      <c r="D108" s="16">
        <f t="shared" si="8"/>
        <v>33.681818181818187</v>
      </c>
      <c r="E108" s="16">
        <f t="shared" si="9"/>
        <v>-15.158181818181816</v>
      </c>
      <c r="F108" s="16">
        <f t="shared" si="10"/>
        <v>0</v>
      </c>
      <c r="G108" s="66"/>
      <c r="H108" s="64" t="s">
        <v>45</v>
      </c>
      <c r="I108" s="64"/>
      <c r="J108" s="64"/>
    </row>
    <row r="109" spans="1:10" s="16" customFormat="1">
      <c r="A109" s="61"/>
      <c r="B109" s="16">
        <f t="shared" si="6"/>
        <v>7</v>
      </c>
      <c r="C109" s="16">
        <f t="shared" si="7"/>
        <v>57.04</v>
      </c>
      <c r="D109" s="16">
        <f t="shared" si="8"/>
        <v>20.727272727272727</v>
      </c>
      <c r="E109" s="16">
        <f t="shared" si="9"/>
        <v>-36.312727272727273</v>
      </c>
      <c r="F109" s="16">
        <f t="shared" si="10"/>
        <v>0</v>
      </c>
      <c r="G109" s="66"/>
      <c r="H109" s="30" t="s">
        <v>19</v>
      </c>
      <c r="I109" s="16">
        <f>SLOPE(I106:I107,H106:H107)</f>
        <v>0.59555555555555628</v>
      </c>
      <c r="J109" s="16">
        <f>SLOPE(J106:J107,H106:H107)</f>
        <v>-2.5909090909090908</v>
      </c>
    </row>
    <row r="110" spans="1:10" s="16" customFormat="1">
      <c r="A110" s="61"/>
      <c r="B110" s="16">
        <f t="shared" si="6"/>
        <v>10</v>
      </c>
      <c r="C110" s="16">
        <f t="shared" si="7"/>
        <v>78.12</v>
      </c>
      <c r="D110" s="16">
        <f t="shared" si="8"/>
        <v>12.95454545454545</v>
      </c>
      <c r="E110" s="16">
        <f t="shared" si="9"/>
        <v>-65.165454545454551</v>
      </c>
      <c r="F110" s="16">
        <f t="shared" si="10"/>
        <v>0</v>
      </c>
      <c r="G110" s="66"/>
      <c r="H110" s="30" t="s">
        <v>20</v>
      </c>
      <c r="I110" s="16">
        <f>INTERCEPT(I106:I107,H106:H107)</f>
        <v>47.648888888888891</v>
      </c>
      <c r="J110" s="16">
        <f>INTERCEPT(J106:J107,H106:H107)</f>
        <v>38.863636363636367</v>
      </c>
    </row>
    <row r="111" spans="1:10" s="16" customFormat="1">
      <c r="A111" s="61"/>
      <c r="B111" s="16">
        <f t="shared" si="6"/>
        <v>15</v>
      </c>
      <c r="C111" s="16">
        <f t="shared" si="7"/>
        <v>90.16</v>
      </c>
      <c r="D111" s="16">
        <f t="shared" si="8"/>
        <v>0</v>
      </c>
      <c r="E111" s="16">
        <f t="shared" si="9"/>
        <v>-90.16</v>
      </c>
      <c r="F111" s="16">
        <f t="shared" si="10"/>
        <v>0</v>
      </c>
      <c r="G111" s="66"/>
      <c r="H111" s="64" t="s">
        <v>46</v>
      </c>
      <c r="I111" s="64"/>
      <c r="J111" s="64"/>
    </row>
    <row r="112" spans="1:10" s="16" customFormat="1">
      <c r="A112" s="61"/>
      <c r="B112" s="16">
        <f t="shared" si="6"/>
        <v>25</v>
      </c>
      <c r="C112" s="16">
        <f t="shared" si="7"/>
        <v>102.28</v>
      </c>
      <c r="D112" s="16">
        <f t="shared" si="8"/>
        <v>-25.909090909090928</v>
      </c>
      <c r="E112" s="16">
        <f t="shared" si="9"/>
        <v>-128.18909090909094</v>
      </c>
      <c r="F112" s="16">
        <f t="shared" si="10"/>
        <v>0</v>
      </c>
      <c r="G112" s="66"/>
      <c r="H112" s="64" t="s">
        <v>47</v>
      </c>
      <c r="I112" s="64"/>
      <c r="J112" s="39">
        <f>(J109*I110-I109*J110)/(J109-I109)</f>
        <v>46.006910543333539</v>
      </c>
    </row>
    <row r="113" spans="1:11" s="16" customFormat="1">
      <c r="A113" s="61"/>
      <c r="B113" s="16">
        <f t="shared" si="6"/>
        <v>35</v>
      </c>
      <c r="C113" s="16">
        <f t="shared" si="7"/>
        <v>111.16</v>
      </c>
      <c r="D113" s="16">
        <f t="shared" si="8"/>
        <v>-51.818181818181849</v>
      </c>
      <c r="E113" s="16">
        <f t="shared" si="9"/>
        <v>-162.97818181818184</v>
      </c>
      <c r="F113" s="16">
        <f>F102</f>
        <v>0</v>
      </c>
      <c r="G113" s="66"/>
      <c r="H113" s="64" t="s">
        <v>48</v>
      </c>
      <c r="I113" s="64"/>
      <c r="J113" s="39">
        <f>(J112-J110)/J109</f>
        <v>-2.7570531921638213</v>
      </c>
    </row>
    <row r="114" spans="1:11" s="16" customFormat="1" ht="15" customHeight="1">
      <c r="A114" s="61" t="s">
        <v>50</v>
      </c>
      <c r="B114" s="62" t="s">
        <v>49</v>
      </c>
      <c r="C114" s="62"/>
      <c r="D114" s="62"/>
      <c r="E114" s="62"/>
      <c r="F114" s="62"/>
      <c r="G114" s="62"/>
      <c r="H114" s="62"/>
      <c r="I114" s="62"/>
      <c r="J114" s="62"/>
    </row>
    <row r="115" spans="1:11" s="16" customFormat="1" ht="15" customHeight="1">
      <c r="A115" s="61"/>
      <c r="B115" s="15" t="s">
        <v>26</v>
      </c>
      <c r="C115" s="30" t="s">
        <v>10</v>
      </c>
      <c r="D115" s="31" t="s">
        <v>11</v>
      </c>
      <c r="E115" s="64"/>
      <c r="F115" s="64"/>
      <c r="G115" s="64"/>
      <c r="H115" s="64"/>
      <c r="I115" s="64"/>
      <c r="J115" s="64"/>
    </row>
    <row r="116" spans="1:11" s="16" customFormat="1" ht="15" customHeight="1">
      <c r="A116" s="61"/>
      <c r="B116" s="30">
        <v>1</v>
      </c>
      <c r="C116" s="30">
        <f>G79-0.01</f>
        <v>-7.01</v>
      </c>
      <c r="D116" s="31">
        <f>H79</f>
        <v>57</v>
      </c>
      <c r="E116" s="64"/>
      <c r="F116" s="64"/>
      <c r="G116" s="64"/>
      <c r="H116" s="64"/>
      <c r="I116" s="64"/>
      <c r="J116" s="64"/>
    </row>
    <row r="117" spans="1:11" s="16" customFormat="1" ht="15" customHeight="1">
      <c r="A117" s="61"/>
      <c r="B117" s="30">
        <v>2</v>
      </c>
      <c r="C117" s="30">
        <f>G80</f>
        <v>-7</v>
      </c>
      <c r="D117" s="30">
        <f>H80</f>
        <v>0</v>
      </c>
      <c r="E117" s="64"/>
      <c r="F117" s="64"/>
      <c r="G117" s="64"/>
      <c r="H117" s="64"/>
      <c r="I117" s="64"/>
      <c r="J117" s="64"/>
    </row>
    <row r="118" spans="1:11" s="16" customFormat="1" ht="15.75" customHeight="1">
      <c r="A118" s="61"/>
      <c r="B118" s="32"/>
      <c r="C118" s="32" t="s">
        <v>14</v>
      </c>
      <c r="D118" s="32" t="s">
        <v>15</v>
      </c>
      <c r="E118" s="64"/>
      <c r="F118" s="64"/>
      <c r="G118" s="64"/>
      <c r="H118" s="64"/>
      <c r="I118" s="64"/>
      <c r="J118" s="64"/>
    </row>
    <row r="119" spans="1:11" s="16" customFormat="1" ht="15.75" customHeight="1">
      <c r="A119" s="61"/>
      <c r="B119" s="15" t="s">
        <v>27</v>
      </c>
      <c r="C119" s="40" cm="1">
        <f t="array" ref="C119:D119">LINEST(D116:D117,C116:C117,1)</f>
        <v>-5700.000000000121</v>
      </c>
      <c r="D119" s="34">
        <v>-39900.000000000844</v>
      </c>
      <c r="E119" s="64"/>
      <c r="F119" s="64"/>
      <c r="G119" s="64"/>
      <c r="H119" s="64"/>
      <c r="I119" s="64"/>
      <c r="J119" s="64"/>
    </row>
    <row r="120" spans="1:11" s="16" customFormat="1" ht="15" customHeight="1">
      <c r="A120" s="61"/>
      <c r="B120" s="64" t="s">
        <v>37</v>
      </c>
      <c r="C120" s="64"/>
      <c r="D120" s="64"/>
      <c r="E120" s="64"/>
      <c r="F120" s="64"/>
      <c r="G120" s="64"/>
      <c r="H120" s="64"/>
      <c r="I120" s="64"/>
      <c r="J120" s="64"/>
    </row>
    <row r="121" spans="1:11" s="16" customFormat="1" ht="15" customHeight="1">
      <c r="A121" s="6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64" t="s">
        <v>42</v>
      </c>
      <c r="I121" s="64"/>
      <c r="J121" s="64"/>
    </row>
    <row r="122" spans="1:11" s="16" customFormat="1" ht="15" customHeight="1">
      <c r="A122" s="61"/>
      <c r="B122" s="16">
        <f>B66</f>
        <v>-20</v>
      </c>
      <c r="C122" s="16">
        <f>C66</f>
        <v>21.2</v>
      </c>
      <c r="D122" s="16">
        <f>$C$119*B122+$D$119</f>
        <v>74100.000000001572</v>
      </c>
      <c r="E122" s="16">
        <f t="shared" ref="E122:E130" si="11">D122-C122</f>
        <v>74078.800000001575</v>
      </c>
      <c r="F122" s="16">
        <f>IF(SIGN(E122*E123)=1,0,1)</f>
        <v>0</v>
      </c>
      <c r="G122" s="66">
        <f>MATCH(1,F122:F130,0)</f>
        <v>2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>
      <c r="A123" s="61"/>
      <c r="B123" s="16">
        <f t="shared" ref="B123:C130" si="12">B67</f>
        <v>-15</v>
      </c>
      <c r="C123" s="16">
        <f t="shared" si="12"/>
        <v>29.2</v>
      </c>
      <c r="D123" s="16">
        <f>$C$119*B123+$D$119</f>
        <v>45600.000000000975</v>
      </c>
      <c r="E123" s="16">
        <f t="shared" si="11"/>
        <v>45570.800000000978</v>
      </c>
      <c r="F123" s="16">
        <f t="shared" ref="F123:F129" si="13">IF(SIGN(E123*E124)=1,0,1)</f>
        <v>1</v>
      </c>
      <c r="G123" s="66"/>
      <c r="H123" s="16">
        <f>INDEX(B122:B130,G122)</f>
        <v>-15</v>
      </c>
      <c r="I123" s="16">
        <f>INDEX(C122:C130,G122)</f>
        <v>29.2</v>
      </c>
      <c r="J123" s="16">
        <f>INDEX(D122:D130,G122)</f>
        <v>45600.000000000975</v>
      </c>
    </row>
    <row r="124" spans="1:11" s="16" customFormat="1" ht="15" customHeight="1">
      <c r="A124" s="61"/>
      <c r="B124" s="16">
        <f t="shared" si="12"/>
        <v>-7</v>
      </c>
      <c r="C124" s="16">
        <f t="shared" si="12"/>
        <v>34.799999999999997</v>
      </c>
      <c r="D124" s="16">
        <f t="shared" ref="D124:D130" si="14">$C$119*B124+$D$119</f>
        <v>0</v>
      </c>
      <c r="E124" s="16">
        <f t="shared" si="11"/>
        <v>-34.799999999999997</v>
      </c>
      <c r="F124" s="16">
        <f t="shared" si="13"/>
        <v>0</v>
      </c>
      <c r="G124" s="66"/>
      <c r="H124" s="16">
        <f>INDEX(B122:B130,G122+1)</f>
        <v>-7</v>
      </c>
      <c r="I124" s="16">
        <f>INDEX(C122:C130,G122+1)</f>
        <v>34.799999999999997</v>
      </c>
      <c r="J124" s="16">
        <f>INDEX(D122:D130,G122+1)</f>
        <v>0</v>
      </c>
    </row>
    <row r="125" spans="1:11" s="16" customFormat="1" ht="15" customHeight="1">
      <c r="A125" s="61"/>
      <c r="B125" s="16">
        <f t="shared" si="12"/>
        <v>2</v>
      </c>
      <c r="C125" s="16">
        <f t="shared" si="12"/>
        <v>40.4</v>
      </c>
      <c r="D125" s="16">
        <f t="shared" si="14"/>
        <v>-51300.000000001084</v>
      </c>
      <c r="E125" s="16">
        <f t="shared" si="11"/>
        <v>-51340.400000001086</v>
      </c>
      <c r="F125" s="16">
        <f t="shared" si="13"/>
        <v>0</v>
      </c>
      <c r="G125" s="66"/>
      <c r="H125" s="64" t="s">
        <v>45</v>
      </c>
      <c r="I125" s="64"/>
      <c r="J125" s="64"/>
    </row>
    <row r="126" spans="1:11" s="16" customFormat="1" ht="15" customHeight="1">
      <c r="A126" s="61"/>
      <c r="B126" s="16">
        <f t="shared" si="12"/>
        <v>7</v>
      </c>
      <c r="C126" s="16">
        <f t="shared" si="12"/>
        <v>54</v>
      </c>
      <c r="D126" s="16">
        <f>$C$119*B126+$D$119</f>
        <v>-79800.000000001688</v>
      </c>
      <c r="E126" s="16">
        <f t="shared" si="11"/>
        <v>-79854.000000001688</v>
      </c>
      <c r="F126" s="16">
        <f t="shared" si="13"/>
        <v>0</v>
      </c>
      <c r="G126" s="66"/>
      <c r="H126" s="30" t="s">
        <v>19</v>
      </c>
      <c r="I126" s="16">
        <f>SLOPE(I123:I124,H123:H124)</f>
        <v>0.69999999999999973</v>
      </c>
      <c r="J126" s="16">
        <f>SLOPE(J123:J124,H123:H124)</f>
        <v>-5700.0000000001219</v>
      </c>
    </row>
    <row r="127" spans="1:11" s="16" customFormat="1" ht="15" customHeight="1">
      <c r="A127" s="61"/>
      <c r="B127" s="16">
        <f t="shared" si="12"/>
        <v>10</v>
      </c>
      <c r="C127" s="16">
        <f t="shared" si="12"/>
        <v>71.760000000000005</v>
      </c>
      <c r="D127" s="16">
        <f t="shared" si="14"/>
        <v>-96900.000000002052</v>
      </c>
      <c r="E127" s="16">
        <f t="shared" si="11"/>
        <v>-96971.760000002047</v>
      </c>
      <c r="F127" s="16">
        <f t="shared" si="13"/>
        <v>0</v>
      </c>
      <c r="G127" s="66"/>
      <c r="H127" s="30" t="s">
        <v>20</v>
      </c>
      <c r="I127" s="16">
        <f>INTERCEPT(I123:I124,H123:H124)</f>
        <v>39.699999999999996</v>
      </c>
      <c r="J127" s="16">
        <f>INTERCEPT(J123:J124,H123:H124)</f>
        <v>-39900.000000000851</v>
      </c>
    </row>
    <row r="128" spans="1:11" s="16" customFormat="1" ht="15.75" customHeight="1">
      <c r="A128" s="61"/>
      <c r="B128" s="16">
        <f t="shared" si="12"/>
        <v>15</v>
      </c>
      <c r="C128" s="16">
        <f t="shared" si="12"/>
        <v>78.12</v>
      </c>
      <c r="D128" s="16">
        <f t="shared" si="14"/>
        <v>-125400.00000000266</v>
      </c>
      <c r="E128" s="16">
        <f t="shared" si="11"/>
        <v>-125478.12000000266</v>
      </c>
      <c r="F128" s="16">
        <f t="shared" si="13"/>
        <v>0</v>
      </c>
      <c r="G128" s="66"/>
      <c r="H128" s="64" t="s">
        <v>46</v>
      </c>
      <c r="I128" s="64"/>
      <c r="J128" s="64"/>
      <c r="K128" s="41" t="s">
        <v>51</v>
      </c>
    </row>
    <row r="129" spans="1:11" s="16" customFormat="1" ht="15" customHeight="1">
      <c r="A129" s="61"/>
      <c r="B129" s="16">
        <f t="shared" si="12"/>
        <v>25</v>
      </c>
      <c r="C129" s="16">
        <f t="shared" si="12"/>
        <v>91.2</v>
      </c>
      <c r="D129" s="16">
        <f t="shared" si="14"/>
        <v>-182400.00000000387</v>
      </c>
      <c r="E129" s="16">
        <f t="shared" si="11"/>
        <v>-182491.20000000388</v>
      </c>
      <c r="F129" s="16">
        <f t="shared" si="13"/>
        <v>0</v>
      </c>
      <c r="G129" s="66"/>
      <c r="H129" s="64" t="s">
        <v>48</v>
      </c>
      <c r="I129" s="64"/>
      <c r="J129" s="39">
        <f>(J126*I127-I126*J127)/(J126-I126)</f>
        <v>34.795726840563439</v>
      </c>
      <c r="K129" s="16">
        <f>J129</f>
        <v>34.795726840563439</v>
      </c>
    </row>
    <row r="130" spans="1:11" s="16" customFormat="1" ht="15.75" customHeight="1">
      <c r="A130" s="61"/>
      <c r="B130" s="16">
        <f t="shared" si="12"/>
        <v>35</v>
      </c>
      <c r="C130" s="16">
        <f t="shared" si="12"/>
        <v>99.6</v>
      </c>
      <c r="D130" s="16">
        <f t="shared" si="14"/>
        <v>-239400.00000000506</v>
      </c>
      <c r="E130" s="16">
        <f t="shared" si="11"/>
        <v>-239499.60000000507</v>
      </c>
      <c r="F130" s="16">
        <f>F102</f>
        <v>0</v>
      </c>
      <c r="G130" s="66"/>
      <c r="H130" s="64" t="s">
        <v>47</v>
      </c>
      <c r="I130" s="64"/>
      <c r="J130" s="39">
        <f>ROUND((J129-J127)/J126,1)</f>
        <v>-7</v>
      </c>
      <c r="K130" s="27">
        <f>G76</f>
        <v>-15</v>
      </c>
    </row>
    <row r="131" spans="1:11" s="16" customFormat="1" ht="15" customHeight="1">
      <c r="A131" s="61"/>
      <c r="B131" s="64" t="s">
        <v>38</v>
      </c>
      <c r="C131" s="64"/>
      <c r="D131" s="64"/>
      <c r="E131" s="64"/>
      <c r="F131" s="64"/>
      <c r="G131" s="64"/>
      <c r="H131" s="64"/>
      <c r="I131" s="64"/>
      <c r="J131" s="64"/>
    </row>
    <row r="132" spans="1:11" s="16" customFormat="1" ht="15" customHeight="1">
      <c r="A132" s="6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64" t="s">
        <v>42</v>
      </c>
      <c r="I132" s="64"/>
      <c r="J132" s="64"/>
    </row>
    <row r="133" spans="1:11" s="16" customFormat="1" ht="15" customHeight="1">
      <c r="A133" s="61"/>
      <c r="B133" s="16">
        <f>B122</f>
        <v>-20</v>
      </c>
      <c r="C133" s="16">
        <f>D66</f>
        <v>32.92</v>
      </c>
      <c r="D133" s="16">
        <f>$C$119*B133+$D$119</f>
        <v>74100.000000001572</v>
      </c>
      <c r="E133" s="16">
        <f>D133-C133</f>
        <v>74067.080000001573</v>
      </c>
      <c r="F133" s="16">
        <f>IF(SIGN(E133*E134)=1,0,1)</f>
        <v>0</v>
      </c>
      <c r="G133" s="66">
        <f>MATCH(1,F133:F141,0)</f>
        <v>2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>
      <c r="A134" s="61"/>
      <c r="B134" s="16">
        <f t="shared" ref="B134:B141" si="15">B123</f>
        <v>-15</v>
      </c>
      <c r="C134" s="16">
        <f t="shared" ref="C134:C141" si="16">D67</f>
        <v>38.159999999999997</v>
      </c>
      <c r="D134" s="16">
        <f t="shared" ref="D134:D141" si="17">$C$119*B134+$D$119</f>
        <v>45600.000000000975</v>
      </c>
      <c r="E134" s="16">
        <f t="shared" ref="E134:E141" si="18">D134-C134</f>
        <v>45561.840000000971</v>
      </c>
      <c r="F134" s="16">
        <f t="shared" ref="F134:F140" si="19">IF(SIGN(E134*E135)=1,0,1)</f>
        <v>1</v>
      </c>
      <c r="G134" s="66"/>
      <c r="H134" s="16">
        <f>INDEX(B133:B141,G133)</f>
        <v>-15</v>
      </c>
      <c r="I134" s="16">
        <f>INDEX(C133:C141,G133)</f>
        <v>38.159999999999997</v>
      </c>
      <c r="J134" s="16">
        <f>INDEX(D133:D141,G133)</f>
        <v>45600.000000000975</v>
      </c>
    </row>
    <row r="135" spans="1:11" s="16" customFormat="1" ht="15" customHeight="1">
      <c r="A135" s="61"/>
      <c r="B135" s="16">
        <f t="shared" si="15"/>
        <v>-7</v>
      </c>
      <c r="C135" s="16">
        <f t="shared" si="16"/>
        <v>43.48</v>
      </c>
      <c r="D135" s="16">
        <f t="shared" si="17"/>
        <v>0</v>
      </c>
      <c r="E135" s="16">
        <f t="shared" si="18"/>
        <v>-43.48</v>
      </c>
      <c r="F135" s="16">
        <f t="shared" si="19"/>
        <v>0</v>
      </c>
      <c r="G135" s="66"/>
      <c r="H135" s="16">
        <f>INDEX(B133:B141,G133+1)</f>
        <v>-7</v>
      </c>
      <c r="I135" s="16">
        <f>INDEX(C133:C141,G133+1)</f>
        <v>43.48</v>
      </c>
      <c r="J135" s="16">
        <f>INDEX(D133:D141,G133+1)</f>
        <v>0</v>
      </c>
    </row>
    <row r="136" spans="1:11" s="16" customFormat="1" ht="15" customHeight="1">
      <c r="A136" s="61"/>
      <c r="B136" s="16">
        <f t="shared" si="15"/>
        <v>2</v>
      </c>
      <c r="C136" s="16">
        <f t="shared" si="16"/>
        <v>48.84</v>
      </c>
      <c r="D136" s="16">
        <f t="shared" si="17"/>
        <v>-51300.000000001084</v>
      </c>
      <c r="E136" s="16">
        <f t="shared" si="18"/>
        <v>-51348.840000001081</v>
      </c>
      <c r="F136" s="16">
        <f t="shared" si="19"/>
        <v>0</v>
      </c>
      <c r="G136" s="66"/>
      <c r="H136" s="64" t="s">
        <v>45</v>
      </c>
      <c r="I136" s="64"/>
      <c r="J136" s="64"/>
    </row>
    <row r="137" spans="1:11" s="16" customFormat="1" ht="15" customHeight="1">
      <c r="A137" s="61"/>
      <c r="B137" s="16">
        <f t="shared" si="15"/>
        <v>7</v>
      </c>
      <c r="C137" s="16">
        <f t="shared" si="16"/>
        <v>57.04</v>
      </c>
      <c r="D137" s="16">
        <f t="shared" si="17"/>
        <v>-79800.000000001688</v>
      </c>
      <c r="E137" s="16">
        <f t="shared" si="18"/>
        <v>-79857.040000001682</v>
      </c>
      <c r="F137" s="16">
        <f t="shared" si="19"/>
        <v>0</v>
      </c>
      <c r="G137" s="66"/>
      <c r="H137" s="30" t="s">
        <v>19</v>
      </c>
      <c r="I137" s="16">
        <f>SLOPE(I134:I135,H134:H135)</f>
        <v>0.66500000000000004</v>
      </c>
      <c r="J137" s="16">
        <f>SLOPE(J134:J135,H134:H135)</f>
        <v>-5700.0000000001219</v>
      </c>
    </row>
    <row r="138" spans="1:11" s="16" customFormat="1" ht="15" customHeight="1">
      <c r="A138" s="61"/>
      <c r="B138" s="16">
        <f t="shared" si="15"/>
        <v>10</v>
      </c>
      <c r="C138" s="16">
        <f t="shared" si="16"/>
        <v>78.12</v>
      </c>
      <c r="D138" s="16">
        <f t="shared" si="17"/>
        <v>-96900.000000002052</v>
      </c>
      <c r="E138" s="16">
        <f>D138-C138</f>
        <v>-96978.120000002047</v>
      </c>
      <c r="F138" s="16">
        <f>IF(SIGN(E138*E139)=1,0,1)</f>
        <v>0</v>
      </c>
      <c r="G138" s="66"/>
      <c r="H138" s="30" t="s">
        <v>20</v>
      </c>
      <c r="I138" s="16">
        <f>INTERCEPT(I134:I135,H134:H135)</f>
        <v>48.134999999999991</v>
      </c>
      <c r="J138" s="16">
        <f>INTERCEPT(J134:J135,H134:H135)</f>
        <v>-39900.000000000851</v>
      </c>
    </row>
    <row r="139" spans="1:11" s="16" customFormat="1" ht="15.75" customHeight="1">
      <c r="A139" s="61"/>
      <c r="B139" s="16">
        <f t="shared" si="15"/>
        <v>15</v>
      </c>
      <c r="C139" s="16">
        <f t="shared" si="16"/>
        <v>90.16</v>
      </c>
      <c r="D139" s="16">
        <f t="shared" si="17"/>
        <v>-125400.00000000266</v>
      </c>
      <c r="E139" s="16">
        <f t="shared" si="18"/>
        <v>-125490.16000000267</v>
      </c>
      <c r="F139" s="16">
        <f t="shared" si="19"/>
        <v>0</v>
      </c>
      <c r="G139" s="66"/>
      <c r="H139" s="64" t="s">
        <v>46</v>
      </c>
      <c r="I139" s="64"/>
      <c r="J139" s="64"/>
      <c r="K139" s="41" t="s">
        <v>51</v>
      </c>
    </row>
    <row r="140" spans="1:11" s="16" customFormat="1">
      <c r="A140" s="61"/>
      <c r="B140" s="16">
        <f t="shared" si="15"/>
        <v>25</v>
      </c>
      <c r="C140" s="16">
        <f t="shared" si="16"/>
        <v>102.28</v>
      </c>
      <c r="D140" s="16">
        <f t="shared" si="17"/>
        <v>-182400.00000000387</v>
      </c>
      <c r="E140" s="16">
        <f t="shared" si="18"/>
        <v>-182502.28000000387</v>
      </c>
      <c r="F140" s="16">
        <f t="shared" si="19"/>
        <v>0</v>
      </c>
      <c r="G140" s="66"/>
      <c r="H140" s="64" t="s">
        <v>48</v>
      </c>
      <c r="I140" s="64"/>
      <c r="J140" s="39">
        <f>(J137*I138-I137*J138)/(J137-I137)</f>
        <v>43.474927925075399</v>
      </c>
      <c r="K140" s="16">
        <f>J140</f>
        <v>43.474927925075399</v>
      </c>
    </row>
    <row r="141" spans="1:11" s="16" customFormat="1">
      <c r="A141" s="61"/>
      <c r="B141" s="16">
        <f t="shared" si="15"/>
        <v>35</v>
      </c>
      <c r="C141" s="16">
        <f t="shared" si="16"/>
        <v>111.16</v>
      </c>
      <c r="D141" s="16">
        <f t="shared" si="17"/>
        <v>-239400.00000000506</v>
      </c>
      <c r="E141" s="16">
        <f t="shared" si="18"/>
        <v>-239511.16000000507</v>
      </c>
      <c r="F141" s="16">
        <f>F102</f>
        <v>0</v>
      </c>
      <c r="G141" s="66"/>
      <c r="H141" s="64" t="s">
        <v>47</v>
      </c>
      <c r="I141" s="64"/>
      <c r="J141" s="39">
        <f>ROUND((J140-J138)/J137,1)</f>
        <v>-7</v>
      </c>
      <c r="K141" s="27">
        <f>G76</f>
        <v>-15</v>
      </c>
    </row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3" customFormat="1"/>
    <row r="335" s="13" customFormat="1"/>
    <row r="336" s="13" customFormat="1"/>
    <row r="337" s="13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</sheetData>
  <sheetProtection algorithmName="SHA-512" hashValue="omfpM+7gZUFqP2+DNUmlUhhUophoSru0bISOnQKZLEmEHXZtcwpjr/hfUmOjVNGzSPAcJA3zboeGEMTYgUHe7g==" saltValue="7vxVzi4jukbps3Atvz+jYw==" spinCount="100000" sheet="1" objects="1" scenarios="1"/>
  <protectedRanges>
    <protectedRange sqref="C6:C9" name="Oblast1_1"/>
  </protectedRanges>
  <mergeCells count="59"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12:I112"/>
    <mergeCell ref="H113:I113"/>
    <mergeCell ref="A48:A57"/>
    <mergeCell ref="E48:H48"/>
    <mergeCell ref="E49:F50"/>
    <mergeCell ref="E51:F52"/>
    <mergeCell ref="E53:F56"/>
    <mergeCell ref="H111:J111"/>
    <mergeCell ref="A75:A86"/>
    <mergeCell ref="F75:F77"/>
    <mergeCell ref="B78:E78"/>
    <mergeCell ref="F78:F80"/>
    <mergeCell ref="B81:E81"/>
    <mergeCell ref="E82:E86"/>
    <mergeCell ref="H141:I141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H101:I101"/>
    <mergeCell ref="H102:I102"/>
    <mergeCell ref="B103:J103"/>
    <mergeCell ref="H104:J104"/>
    <mergeCell ref="G105:G113"/>
    <mergeCell ref="H108:J108"/>
    <mergeCell ref="E12:L18"/>
    <mergeCell ref="B13:D18"/>
    <mergeCell ref="A65:A74"/>
    <mergeCell ref="E65:H65"/>
    <mergeCell ref="E66:F67"/>
    <mergeCell ref="E68:F69"/>
    <mergeCell ref="E70:F73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7" xr:uid="{70CE244D-C61C-4B3A-9ECA-4D4152BE60EB}">
      <formula1>$G$68:$G$69</formula1>
    </dataValidation>
    <dataValidation type="list" allowBlank="1" showInputMessage="1" showErrorMessage="1" sqref="C9" xr:uid="{02B7B80B-1B65-49A1-A821-D77BAFD6B913}">
      <formula1>$G$66:$G$67</formula1>
    </dataValidation>
    <dataValidation type="list" allowBlank="1" showInputMessage="1" showErrorMessage="1" sqref="C10" xr:uid="{435EDDB8-CEB9-4071-93C1-1C5A5A7101BD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2697480</xdr:colOff>
                    <xdr:row>41</xdr:row>
                    <xdr:rowOff>106680</xdr:rowOff>
                  </from>
                  <to>
                    <xdr:col>2</xdr:col>
                    <xdr:colOff>495300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441960</xdr:colOff>
                    <xdr:row>41</xdr:row>
                    <xdr:rowOff>106680</xdr:rowOff>
                  </from>
                  <to>
                    <xdr:col>3</xdr:col>
                    <xdr:colOff>556260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15D5-FBA9-4D1D-848F-D24B7100518D}">
  <sheetPr codeName="List3">
    <pageSetUpPr fitToPage="1"/>
  </sheetPr>
  <dimension ref="A1:MH257"/>
  <sheetViews>
    <sheetView topLeftCell="A13" zoomScale="70" zoomScaleNormal="70" workbookViewId="0">
      <selection activeCell="C10" sqref="C10"/>
    </sheetView>
  </sheetViews>
  <sheetFormatPr defaultColWidth="9.109375" defaultRowHeight="14.4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5" width="9.109375" style="13"/>
    <col min="16" max="346" width="9.109375" style="16"/>
    <col min="347" max="16384" width="9.109375" style="12"/>
  </cols>
  <sheetData>
    <row r="1" spans="1:346" ht="9.9" customHeight="1">
      <c r="A1" s="48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346" ht="9.9" customHeigh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346" ht="9.9" customHeight="1" thickBo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346">
      <c r="A4" s="1"/>
      <c r="B4" s="57" t="s">
        <v>0</v>
      </c>
      <c r="C4" s="57"/>
      <c r="D4" s="57"/>
      <c r="E4" s="11"/>
      <c r="F4" s="11"/>
      <c r="G4" s="11"/>
      <c r="H4" s="11"/>
      <c r="I4" s="11"/>
      <c r="J4" s="11"/>
      <c r="K4" s="11"/>
      <c r="L4" s="11"/>
      <c r="M4" s="2"/>
    </row>
    <row r="5" spans="1:346">
      <c r="A5" s="1"/>
      <c r="B5" s="57"/>
      <c r="C5" s="57"/>
      <c r="D5" s="57"/>
      <c r="E5" s="11"/>
      <c r="F5" s="11"/>
      <c r="G5" s="11"/>
      <c r="H5" s="11"/>
      <c r="I5" s="11"/>
      <c r="J5" s="11"/>
      <c r="K5" s="11"/>
      <c r="L5" s="11"/>
      <c r="M5" s="2"/>
    </row>
    <row r="6" spans="1:346">
      <c r="A6" s="46" t="s">
        <v>1</v>
      </c>
      <c r="B6" s="47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346">
      <c r="A7" s="46" t="s">
        <v>3</v>
      </c>
      <c r="B7" s="47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346">
      <c r="A8" s="46" t="s">
        <v>9</v>
      </c>
      <c r="B8" s="47"/>
      <c r="C8" s="43">
        <v>28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346" s="13" customFormat="1">
      <c r="A9" s="46" t="s">
        <v>7</v>
      </c>
      <c r="B9" s="47"/>
      <c r="C9" s="3" t="s">
        <v>13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</row>
    <row r="10" spans="1:346" s="13" customFormat="1">
      <c r="A10" s="4"/>
      <c r="B10" s="14" t="s">
        <v>57</v>
      </c>
      <c r="C10" s="42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</row>
    <row r="11" spans="1:346" s="13" customFormat="1">
      <c r="A11" s="4"/>
      <c r="B11" s="14" t="s">
        <v>60</v>
      </c>
      <c r="C11" s="44">
        <f>IF(C10="BEZ KASKÁDY",6,C10*6)</f>
        <v>12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</row>
    <row r="12" spans="1:346" s="13" customFormat="1" ht="15" customHeight="1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</row>
    <row r="13" spans="1:346" s="13" customFormat="1" ht="15" customHeight="1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</row>
    <row r="14" spans="1:346" s="13" customFormat="1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</row>
    <row r="15" spans="1:346" s="13" customFormat="1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</row>
    <row r="16" spans="1:346" s="13" customFormat="1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</row>
    <row r="17" spans="1:346" s="13" customFormat="1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</row>
    <row r="18" spans="1:346" s="13" customFormat="1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</row>
    <row r="19" spans="1:346" s="13" customForma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</row>
    <row r="20" spans="1:346" s="13" customFormat="1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</row>
    <row r="21" spans="1:346" s="13" customFormat="1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</row>
    <row r="22" spans="1:346" s="13" customFormat="1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</row>
    <row r="23" spans="1:346" s="13" customFormat="1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</row>
    <row r="24" spans="1:346" s="13" customFormat="1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</row>
    <row r="25" spans="1:346" s="13" customFormat="1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</row>
    <row r="26" spans="1:346" s="13" customFormat="1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</row>
    <row r="27" spans="1:346" s="13" customFormat="1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</row>
    <row r="28" spans="1:346" s="13" customFormat="1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</row>
    <row r="29" spans="1:346" s="13" customForma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</row>
    <row r="30" spans="1:346" s="13" customFormat="1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</row>
    <row r="31" spans="1:346" s="13" customForma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</row>
    <row r="32" spans="1:346" s="13" customForma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</row>
    <row r="33" spans="1:346" s="13" customFormat="1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</row>
    <row r="34" spans="1:346" s="13" customForma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</row>
    <row r="35" spans="1:346" s="13" customFormat="1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</row>
    <row r="36" spans="1:346" s="13" customFormat="1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</row>
    <row r="37" spans="1:346" s="13" customFormat="1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</row>
    <row r="38" spans="1:346" s="13" customFormat="1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</row>
    <row r="39" spans="1:346" s="13" customFormat="1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</row>
    <row r="40" spans="1:346" s="13" customFormat="1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</row>
    <row r="41" spans="1:346" s="13" customFormat="1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</row>
    <row r="42" spans="1:346" s="13" customFormat="1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</row>
    <row r="43" spans="1:346" s="13" customFormat="1" ht="1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</row>
    <row r="44" spans="1:346" s="13" customForma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</row>
    <row r="45" spans="1:346" s="13" customForma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</row>
    <row r="46" spans="1:346" s="13" customForma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</row>
    <row r="47" spans="1:346" s="16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346" s="16" customFormat="1" ht="22.8">
      <c r="A48" s="61" t="s">
        <v>21</v>
      </c>
      <c r="B48" s="17" t="s">
        <v>18</v>
      </c>
      <c r="C48" s="17" t="s">
        <v>36</v>
      </c>
      <c r="D48" s="17" t="s">
        <v>35</v>
      </c>
      <c r="E48" s="62" t="s">
        <v>30</v>
      </c>
      <c r="F48" s="62"/>
      <c r="G48" s="62"/>
      <c r="H48" s="62"/>
      <c r="I48" s="15"/>
      <c r="J48" s="15"/>
      <c r="K48" s="15"/>
      <c r="L48" s="15"/>
      <c r="M48" s="15"/>
    </row>
    <row r="49" spans="1:13" s="16" customFormat="1">
      <c r="A49" s="61"/>
      <c r="B49" s="18">
        <v>-20</v>
      </c>
      <c r="C49" s="19">
        <v>5.6</v>
      </c>
      <c r="D49" s="19">
        <v>6.89</v>
      </c>
      <c r="E49" s="63" t="s">
        <v>31</v>
      </c>
      <c r="F49" s="63"/>
      <c r="G49" s="20" t="s">
        <v>8</v>
      </c>
      <c r="I49" s="15"/>
      <c r="J49" s="15"/>
      <c r="K49" s="15"/>
      <c r="L49" s="15"/>
      <c r="M49" s="15"/>
    </row>
    <row r="50" spans="1:13" s="16" customFormat="1">
      <c r="A50" s="61"/>
      <c r="B50" s="21">
        <v>-15</v>
      </c>
      <c r="C50" s="19">
        <v>6.4</v>
      </c>
      <c r="D50" s="19">
        <v>8.56</v>
      </c>
      <c r="E50" s="63"/>
      <c r="F50" s="63"/>
      <c r="G50" s="20" t="s">
        <v>13</v>
      </c>
      <c r="I50" s="15"/>
      <c r="J50" s="15"/>
      <c r="K50" s="15"/>
      <c r="L50" s="15"/>
      <c r="M50" s="15"/>
    </row>
    <row r="51" spans="1:13" s="16" customFormat="1">
      <c r="A51" s="61"/>
      <c r="B51" s="21">
        <v>-7</v>
      </c>
      <c r="C51" s="22">
        <v>8.6</v>
      </c>
      <c r="D51" s="22">
        <v>10.17</v>
      </c>
      <c r="E51" s="63" t="s">
        <v>32</v>
      </c>
      <c r="F51" s="63"/>
      <c r="G51" s="20">
        <v>15</v>
      </c>
      <c r="I51" s="15"/>
      <c r="J51" s="15"/>
      <c r="K51" s="15"/>
      <c r="L51" s="15"/>
      <c r="M51" s="15"/>
    </row>
    <row r="52" spans="1:13" s="16" customFormat="1">
      <c r="A52" s="61"/>
      <c r="B52" s="21">
        <v>2</v>
      </c>
      <c r="C52" s="22">
        <v>10.210000000000001</v>
      </c>
      <c r="D52" s="22">
        <v>11.38</v>
      </c>
      <c r="E52" s="63"/>
      <c r="F52" s="63"/>
      <c r="G52" s="20">
        <v>20</v>
      </c>
      <c r="I52" s="15"/>
      <c r="J52" s="15"/>
      <c r="K52" s="15"/>
      <c r="L52" s="15"/>
      <c r="M52" s="15"/>
    </row>
    <row r="53" spans="1:13" s="16" customFormat="1">
      <c r="A53" s="61"/>
      <c r="B53" s="21">
        <v>7</v>
      </c>
      <c r="C53" s="22">
        <v>12.92</v>
      </c>
      <c r="D53" s="22">
        <v>14.25</v>
      </c>
      <c r="E53" s="63" t="s">
        <v>33</v>
      </c>
      <c r="F53" s="63"/>
      <c r="G53" s="20">
        <v>-12</v>
      </c>
      <c r="I53" s="15"/>
      <c r="J53" s="15"/>
      <c r="K53" s="15" t="s">
        <v>56</v>
      </c>
      <c r="L53" s="15"/>
      <c r="M53" s="15"/>
    </row>
    <row r="54" spans="1:13" s="16" customFormat="1">
      <c r="A54" s="61"/>
      <c r="B54" s="21">
        <v>10</v>
      </c>
      <c r="C54" s="22">
        <v>17.12</v>
      </c>
      <c r="D54" s="22">
        <v>17.89</v>
      </c>
      <c r="E54" s="63"/>
      <c r="F54" s="63"/>
      <c r="G54" s="20">
        <v>-15</v>
      </c>
      <c r="I54" s="15"/>
      <c r="J54" s="15"/>
      <c r="K54" s="15"/>
      <c r="L54" s="15"/>
      <c r="M54" s="15"/>
    </row>
    <row r="55" spans="1:13" s="16" customFormat="1">
      <c r="A55" s="61"/>
      <c r="B55" s="21">
        <v>15</v>
      </c>
      <c r="C55" s="22">
        <v>18.87</v>
      </c>
      <c r="D55" s="22">
        <v>18.829999999999998</v>
      </c>
      <c r="E55" s="63"/>
      <c r="F55" s="63"/>
      <c r="G55" s="20">
        <v>-17</v>
      </c>
      <c r="I55" s="15"/>
      <c r="J55" s="15"/>
      <c r="K55" s="15"/>
      <c r="L55" s="15"/>
      <c r="M55" s="15"/>
    </row>
    <row r="56" spans="1:13" s="16" customFormat="1">
      <c r="A56" s="61"/>
      <c r="B56" s="21">
        <v>25</v>
      </c>
      <c r="C56" s="22">
        <v>22.08</v>
      </c>
      <c r="D56" s="22">
        <v>21.32</v>
      </c>
      <c r="E56" s="63"/>
      <c r="F56" s="63"/>
      <c r="G56" s="20">
        <v>-20</v>
      </c>
      <c r="I56" s="15"/>
      <c r="J56" s="15"/>
      <c r="K56" s="15"/>
      <c r="L56" s="15"/>
      <c r="M56" s="15"/>
    </row>
    <row r="57" spans="1:13" s="16" customFormat="1">
      <c r="A57" s="61"/>
      <c r="B57" s="21">
        <v>35</v>
      </c>
      <c r="C57" s="22">
        <v>24.63</v>
      </c>
      <c r="D57" s="22">
        <v>22.55</v>
      </c>
      <c r="I57" s="15"/>
      <c r="J57" s="15"/>
      <c r="K57" s="15"/>
      <c r="L57" s="15"/>
      <c r="M57" s="15"/>
    </row>
    <row r="58" spans="1:13" s="16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>
      <c r="A59" s="15"/>
      <c r="B59" s="23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>
      <c r="A64" s="24"/>
      <c r="B64" s="24"/>
      <c r="C64" s="24"/>
    </row>
    <row r="65" spans="1:11" s="16" customFormat="1" ht="22.8">
      <c r="A65" s="61" t="s">
        <v>21</v>
      </c>
      <c r="B65" s="17" t="s">
        <v>18</v>
      </c>
      <c r="C65" s="17" t="s">
        <v>36</v>
      </c>
      <c r="D65" s="17" t="s">
        <v>35</v>
      </c>
      <c r="E65" s="62" t="s">
        <v>30</v>
      </c>
      <c r="F65" s="62"/>
      <c r="G65" s="62"/>
      <c r="H65" s="62"/>
      <c r="K65" s="16" t="s">
        <v>52</v>
      </c>
    </row>
    <row r="66" spans="1:11" s="16" customFormat="1">
      <c r="A66" s="61"/>
      <c r="B66" s="18">
        <f>B49</f>
        <v>-20</v>
      </c>
      <c r="C66" s="18">
        <f t="shared" ref="C66:D74" si="0">IF($C$10=$C$59,C49*1,$C$10*C49)</f>
        <v>11.2</v>
      </c>
      <c r="D66" s="18">
        <f t="shared" si="0"/>
        <v>13.78</v>
      </c>
      <c r="E66" s="63" t="s">
        <v>31</v>
      </c>
      <c r="F66" s="63"/>
      <c r="G66" s="20" t="s">
        <v>8</v>
      </c>
      <c r="K66" s="16">
        <v>1</v>
      </c>
    </row>
    <row r="67" spans="1:11" s="16" customFormat="1">
      <c r="A67" s="61"/>
      <c r="B67" s="18">
        <f t="shared" ref="B67:B74" si="1">B50</f>
        <v>-15</v>
      </c>
      <c r="C67" s="18">
        <f t="shared" si="0"/>
        <v>12.8</v>
      </c>
      <c r="D67" s="18">
        <f t="shared" si="0"/>
        <v>17.12</v>
      </c>
      <c r="E67" s="63"/>
      <c r="F67" s="63"/>
      <c r="G67" s="20" t="s">
        <v>13</v>
      </c>
      <c r="K67" s="16">
        <v>2</v>
      </c>
    </row>
    <row r="68" spans="1:11" s="16" customFormat="1">
      <c r="A68" s="61"/>
      <c r="B68" s="18">
        <f t="shared" si="1"/>
        <v>-7</v>
      </c>
      <c r="C68" s="18">
        <f t="shared" si="0"/>
        <v>17.2</v>
      </c>
      <c r="D68" s="18">
        <f t="shared" si="0"/>
        <v>20.34</v>
      </c>
      <c r="E68" s="63" t="s">
        <v>32</v>
      </c>
      <c r="F68" s="63"/>
      <c r="G68" s="20">
        <v>15</v>
      </c>
      <c r="K68" s="16">
        <v>3</v>
      </c>
    </row>
    <row r="69" spans="1:11" s="16" customFormat="1">
      <c r="A69" s="61"/>
      <c r="B69" s="18">
        <f t="shared" si="1"/>
        <v>2</v>
      </c>
      <c r="C69" s="18">
        <f t="shared" si="0"/>
        <v>20.420000000000002</v>
      </c>
      <c r="D69" s="18">
        <f t="shared" si="0"/>
        <v>22.76</v>
      </c>
      <c r="E69" s="63"/>
      <c r="F69" s="63"/>
      <c r="G69" s="20">
        <v>20</v>
      </c>
      <c r="K69" s="16">
        <v>4</v>
      </c>
    </row>
    <row r="70" spans="1:11" s="16" customFormat="1">
      <c r="A70" s="61"/>
      <c r="B70" s="18">
        <f t="shared" si="1"/>
        <v>7</v>
      </c>
      <c r="C70" s="18">
        <f t="shared" si="0"/>
        <v>25.84</v>
      </c>
      <c r="D70" s="18">
        <f t="shared" si="0"/>
        <v>28.5</v>
      </c>
      <c r="E70" s="63" t="s">
        <v>33</v>
      </c>
      <c r="F70" s="63"/>
      <c r="G70" s="20">
        <v>-12</v>
      </c>
      <c r="K70" s="16">
        <v>5</v>
      </c>
    </row>
    <row r="71" spans="1:11" s="16" customFormat="1">
      <c r="A71" s="61"/>
      <c r="B71" s="18">
        <f t="shared" si="1"/>
        <v>10</v>
      </c>
      <c r="C71" s="18">
        <f t="shared" si="0"/>
        <v>34.24</v>
      </c>
      <c r="D71" s="18">
        <f t="shared" si="0"/>
        <v>35.78</v>
      </c>
      <c r="E71" s="63"/>
      <c r="F71" s="63"/>
      <c r="G71" s="20">
        <v>-15</v>
      </c>
    </row>
    <row r="72" spans="1:11" s="16" customFormat="1">
      <c r="A72" s="61"/>
      <c r="B72" s="18">
        <f t="shared" si="1"/>
        <v>15</v>
      </c>
      <c r="C72" s="18">
        <f t="shared" si="0"/>
        <v>37.74</v>
      </c>
      <c r="D72" s="18">
        <f t="shared" si="0"/>
        <v>37.659999999999997</v>
      </c>
      <c r="E72" s="63"/>
      <c r="F72" s="63"/>
      <c r="G72" s="20">
        <v>-17</v>
      </c>
    </row>
    <row r="73" spans="1:11" s="16" customFormat="1">
      <c r="A73" s="61"/>
      <c r="B73" s="18">
        <f t="shared" si="1"/>
        <v>25</v>
      </c>
      <c r="C73" s="18">
        <f t="shared" si="0"/>
        <v>44.16</v>
      </c>
      <c r="D73" s="18">
        <f t="shared" si="0"/>
        <v>42.64</v>
      </c>
      <c r="E73" s="63"/>
      <c r="F73" s="63"/>
      <c r="G73" s="20">
        <v>-20</v>
      </c>
    </row>
    <row r="74" spans="1:11" s="16" customFormat="1">
      <c r="A74" s="61"/>
      <c r="B74" s="18">
        <f t="shared" si="1"/>
        <v>35</v>
      </c>
      <c r="C74" s="18">
        <f t="shared" si="0"/>
        <v>49.26</v>
      </c>
      <c r="D74" s="18">
        <f t="shared" si="0"/>
        <v>45.1</v>
      </c>
    </row>
    <row r="75" spans="1:11" s="16" customFormat="1" ht="15" customHeight="1">
      <c r="A75" s="61" t="s">
        <v>22</v>
      </c>
      <c r="B75" s="20" t="s">
        <v>23</v>
      </c>
      <c r="C75" s="25" t="s">
        <v>10</v>
      </c>
      <c r="D75" s="25" t="s">
        <v>11</v>
      </c>
      <c r="E75" s="20"/>
      <c r="F75" s="67" t="s">
        <v>28</v>
      </c>
      <c r="G75" s="15" t="s">
        <v>10</v>
      </c>
      <c r="H75" s="15" t="s">
        <v>11</v>
      </c>
    </row>
    <row r="76" spans="1:11" s="16" customFormat="1" ht="15" customHeight="1">
      <c r="A76" s="61"/>
      <c r="B76" s="26" t="s">
        <v>12</v>
      </c>
      <c r="C76" s="25">
        <f>C7</f>
        <v>15</v>
      </c>
      <c r="D76" s="25">
        <f>C6</f>
        <v>-15</v>
      </c>
      <c r="E76" s="25" t="s">
        <v>2</v>
      </c>
      <c r="F76" s="67"/>
      <c r="G76" s="27">
        <v>-15</v>
      </c>
      <c r="H76" s="15">
        <f>D77</f>
        <v>30.800000000000004</v>
      </c>
    </row>
    <row r="77" spans="1:11" s="16" customFormat="1" ht="15.75" customHeight="1">
      <c r="A77" s="61"/>
      <c r="B77" s="26" t="s">
        <v>4</v>
      </c>
      <c r="C77" s="28">
        <v>0</v>
      </c>
      <c r="D77" s="25">
        <f>IF(C9="OTOPNÁ TĚLESA",(C8)*1.1,(C8*1))</f>
        <v>30.800000000000004</v>
      </c>
      <c r="E77" s="25" t="s">
        <v>5</v>
      </c>
      <c r="F77" s="67"/>
      <c r="G77" s="15">
        <f>D76</f>
        <v>-15</v>
      </c>
      <c r="H77" s="15">
        <f>D77</f>
        <v>30.800000000000004</v>
      </c>
    </row>
    <row r="78" spans="1:11" s="16" customFormat="1" ht="15" customHeight="1">
      <c r="A78" s="61"/>
      <c r="B78" s="62" t="s">
        <v>24</v>
      </c>
      <c r="C78" s="62"/>
      <c r="D78" s="62"/>
      <c r="E78" s="62"/>
      <c r="F78" s="67" t="s">
        <v>29</v>
      </c>
      <c r="G78" s="15" t="s">
        <v>10</v>
      </c>
      <c r="H78" s="15" t="s">
        <v>11</v>
      </c>
    </row>
    <row r="79" spans="1:11" s="16" customFormat="1" ht="15" customHeight="1">
      <c r="A79" s="61"/>
      <c r="B79" s="15" t="s">
        <v>10</v>
      </c>
      <c r="C79" s="15">
        <f>C76</f>
        <v>15</v>
      </c>
      <c r="D79" s="29">
        <f>D76</f>
        <v>-15</v>
      </c>
      <c r="E79" s="15">
        <f>D76</f>
        <v>-15</v>
      </c>
      <c r="F79" s="67"/>
      <c r="G79" s="27">
        <f>G77</f>
        <v>-15</v>
      </c>
      <c r="H79" s="15">
        <f>H76</f>
        <v>30.800000000000004</v>
      </c>
    </row>
    <row r="80" spans="1:11" s="16" customFormat="1" ht="15.75" customHeight="1">
      <c r="A80" s="61"/>
      <c r="B80" s="15" t="s">
        <v>11</v>
      </c>
      <c r="C80" s="29">
        <f>C77</f>
        <v>0</v>
      </c>
      <c r="D80" s="15">
        <f>D77</f>
        <v>30.800000000000004</v>
      </c>
      <c r="E80" s="29">
        <f>C77</f>
        <v>0</v>
      </c>
      <c r="F80" s="67"/>
      <c r="G80" s="15">
        <f>G77</f>
        <v>-15</v>
      </c>
      <c r="H80" s="15">
        <v>0</v>
      </c>
    </row>
    <row r="81" spans="1:10" s="16" customFormat="1" ht="15" customHeight="1">
      <c r="A81" s="61"/>
      <c r="B81" s="62" t="s">
        <v>25</v>
      </c>
      <c r="C81" s="62"/>
      <c r="D81" s="62"/>
      <c r="E81" s="62"/>
    </row>
    <row r="82" spans="1:10" s="16" customFormat="1" ht="15" customHeight="1">
      <c r="A82" s="61"/>
      <c r="B82" s="15" t="s">
        <v>26</v>
      </c>
      <c r="C82" s="30" t="s">
        <v>10</v>
      </c>
      <c r="D82" s="31" t="s">
        <v>11</v>
      </c>
      <c r="E82" s="64"/>
    </row>
    <row r="83" spans="1:10" s="16" customFormat="1" ht="15" customHeight="1">
      <c r="A83" s="61"/>
      <c r="B83" s="30">
        <v>1</v>
      </c>
      <c r="C83" s="30">
        <f>C76</f>
        <v>15</v>
      </c>
      <c r="D83" s="31">
        <f>C77</f>
        <v>0</v>
      </c>
      <c r="E83" s="64"/>
    </row>
    <row r="84" spans="1:10" s="16" customFormat="1" ht="15.75" customHeight="1">
      <c r="A84" s="61"/>
      <c r="B84" s="30">
        <v>2</v>
      </c>
      <c r="C84" s="30">
        <f>D76</f>
        <v>-15</v>
      </c>
      <c r="D84" s="30">
        <f>D77</f>
        <v>30.800000000000004</v>
      </c>
      <c r="E84" s="64"/>
    </row>
    <row r="85" spans="1:10" s="16" customFormat="1">
      <c r="A85" s="61"/>
      <c r="B85" s="32"/>
      <c r="C85" s="32" t="s">
        <v>14</v>
      </c>
      <c r="D85" s="32" t="s">
        <v>15</v>
      </c>
      <c r="E85" s="64"/>
    </row>
    <row r="86" spans="1:10" s="16" customFormat="1">
      <c r="A86" s="61"/>
      <c r="B86" s="15" t="s">
        <v>27</v>
      </c>
      <c r="C86" s="33" cm="1">
        <f t="array" ref="C86:D86">LINEST(D83:D84,C83:C84,1)</f>
        <v>-1.0266666666666668</v>
      </c>
      <c r="D86" s="34">
        <v>15.400000000000002</v>
      </c>
      <c r="E86" s="64"/>
    </row>
    <row r="87" spans="1:10" s="16" customFormat="1" ht="15" customHeight="1">
      <c r="A87" s="61" t="s">
        <v>34</v>
      </c>
      <c r="B87" s="65" t="s">
        <v>36</v>
      </c>
      <c r="C87" s="65"/>
      <c r="D87" s="65" t="s">
        <v>35</v>
      </c>
      <c r="E87" s="65"/>
      <c r="F87" s="61"/>
      <c r="G87" s="61"/>
      <c r="H87" s="61"/>
      <c r="I87" s="61"/>
      <c r="J87" s="61"/>
    </row>
    <row r="88" spans="1:10" s="16" customFormat="1" ht="15" customHeight="1">
      <c r="A88" s="61"/>
      <c r="B88" s="28" t="s">
        <v>10</v>
      </c>
      <c r="C88" s="28" t="s">
        <v>11</v>
      </c>
      <c r="D88" s="28" t="s">
        <v>10</v>
      </c>
      <c r="E88" s="28" t="s">
        <v>11</v>
      </c>
      <c r="F88" s="61"/>
      <c r="G88" s="61"/>
      <c r="H88" s="61"/>
      <c r="I88" s="61"/>
      <c r="J88" s="61"/>
    </row>
    <row r="89" spans="1:10" s="16" customFormat="1" ht="15" customHeight="1">
      <c r="A89" s="61"/>
      <c r="B89" s="35">
        <f>B90</f>
        <v>-3.1091492776886054</v>
      </c>
      <c r="C89" s="36">
        <f>C90</f>
        <v>18.592059925093636</v>
      </c>
      <c r="D89" s="35">
        <f>D90</f>
        <v>-5.2658662092624375</v>
      </c>
      <c r="E89" s="36">
        <f>E90</f>
        <v>20.806289308176105</v>
      </c>
      <c r="F89" s="61"/>
      <c r="G89" s="61"/>
      <c r="H89" s="61"/>
      <c r="I89" s="61"/>
      <c r="J89" s="61"/>
    </row>
    <row r="90" spans="1:10" s="16" customFormat="1" ht="15" customHeight="1">
      <c r="A90" s="61"/>
      <c r="B90" s="37">
        <f>J102</f>
        <v>-3.1091492776886054</v>
      </c>
      <c r="C90" s="36">
        <f>J101</f>
        <v>18.592059925093636</v>
      </c>
      <c r="D90" s="35">
        <f>J113</f>
        <v>-5.2658662092624375</v>
      </c>
      <c r="E90" s="38">
        <f>J112</f>
        <v>20.806289308176105</v>
      </c>
      <c r="F90" s="61"/>
      <c r="G90" s="61"/>
      <c r="H90" s="61"/>
      <c r="I90" s="61"/>
      <c r="J90" s="61"/>
    </row>
    <row r="91" spans="1:10" s="16" customFormat="1" ht="15" customHeight="1">
      <c r="A91" s="61"/>
      <c r="B91" s="35">
        <f>B90</f>
        <v>-3.1091492776886054</v>
      </c>
      <c r="C91" s="36">
        <v>0</v>
      </c>
      <c r="D91" s="35">
        <f>D90</f>
        <v>-5.2658662092624375</v>
      </c>
      <c r="E91" s="36">
        <v>0</v>
      </c>
      <c r="F91" s="61"/>
      <c r="G91" s="61"/>
      <c r="H91" s="61"/>
      <c r="I91" s="61"/>
      <c r="J91" s="61"/>
    </row>
    <row r="92" spans="1:10" s="16" customFormat="1" ht="15" customHeight="1">
      <c r="A92" s="61"/>
      <c r="B92" s="64" t="s">
        <v>37</v>
      </c>
      <c r="C92" s="64"/>
      <c r="D92" s="64"/>
      <c r="E92" s="64"/>
      <c r="F92" s="64"/>
      <c r="G92" s="64"/>
      <c r="H92" s="64"/>
      <c r="I92" s="64"/>
      <c r="J92" s="64"/>
    </row>
    <row r="93" spans="1:10" s="16" customFormat="1" ht="15" customHeight="1">
      <c r="A93" s="6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64" t="s">
        <v>42</v>
      </c>
      <c r="I93" s="64"/>
      <c r="J93" s="64"/>
    </row>
    <row r="94" spans="1:10" s="16" customFormat="1" ht="15" customHeight="1">
      <c r="A94" s="61"/>
      <c r="B94" s="16">
        <f t="shared" ref="B94:C102" si="2">B66</f>
        <v>-20</v>
      </c>
      <c r="C94" s="16">
        <f t="shared" si="2"/>
        <v>11.2</v>
      </c>
      <c r="D94" s="16">
        <f>$C$86*B94+$D$86</f>
        <v>35.933333333333337</v>
      </c>
      <c r="E94" s="16">
        <f>D94-C94</f>
        <v>24.733333333333338</v>
      </c>
      <c r="F94" s="16">
        <f>IF(SIGN(E94*E95)=1,0,1)</f>
        <v>0</v>
      </c>
      <c r="G94" s="66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>
      <c r="A95" s="61"/>
      <c r="B95" s="16">
        <f t="shared" si="2"/>
        <v>-15</v>
      </c>
      <c r="C95" s="16">
        <f t="shared" si="2"/>
        <v>12.8</v>
      </c>
      <c r="D95" s="16">
        <f t="shared" ref="D95:D102" si="3">$C$86*B95+$D$86</f>
        <v>30.800000000000004</v>
      </c>
      <c r="E95" s="16">
        <f t="shared" ref="E95:E102" si="4">D95-C95</f>
        <v>18.000000000000004</v>
      </c>
      <c r="F95" s="16">
        <f t="shared" ref="F95:F101" si="5">IF(SIGN(E95*E96)=1,0,1)</f>
        <v>0</v>
      </c>
      <c r="G95" s="66"/>
      <c r="H95" s="16">
        <f>INDEX(B94:B102,G94)</f>
        <v>-7</v>
      </c>
      <c r="I95" s="16">
        <f>INDEX(C94:C102,G94)</f>
        <v>17.2</v>
      </c>
      <c r="J95" s="16">
        <f>INDEX(D94:D102,G94)</f>
        <v>22.58666666666667</v>
      </c>
    </row>
    <row r="96" spans="1:10" s="16" customFormat="1" ht="15" customHeight="1">
      <c r="A96" s="61"/>
      <c r="B96" s="16">
        <f t="shared" si="2"/>
        <v>-7</v>
      </c>
      <c r="C96" s="16">
        <f t="shared" si="2"/>
        <v>17.2</v>
      </c>
      <c r="D96" s="16">
        <f t="shared" si="3"/>
        <v>22.58666666666667</v>
      </c>
      <c r="E96" s="16">
        <f t="shared" si="4"/>
        <v>5.3866666666666703</v>
      </c>
      <c r="F96" s="16">
        <f t="shared" si="5"/>
        <v>1</v>
      </c>
      <c r="G96" s="66"/>
      <c r="H96" s="16">
        <f>INDEX(B94:B102,G94+1)</f>
        <v>2</v>
      </c>
      <c r="I96" s="16">
        <f>INDEX(C94:C102,G94+1)</f>
        <v>20.420000000000002</v>
      </c>
      <c r="J96" s="16">
        <f>INDEX(D94:D102,G94+1)</f>
        <v>13.346666666666668</v>
      </c>
    </row>
    <row r="97" spans="1:10" s="16" customFormat="1" ht="15" customHeight="1">
      <c r="A97" s="61"/>
      <c r="B97" s="16">
        <f t="shared" si="2"/>
        <v>2</v>
      </c>
      <c r="C97" s="16">
        <f t="shared" si="2"/>
        <v>20.420000000000002</v>
      </c>
      <c r="D97" s="16">
        <f t="shared" si="3"/>
        <v>13.346666666666668</v>
      </c>
      <c r="E97" s="16">
        <f t="shared" si="4"/>
        <v>-7.0733333333333341</v>
      </c>
      <c r="F97" s="16">
        <f t="shared" si="5"/>
        <v>0</v>
      </c>
      <c r="G97" s="66"/>
      <c r="H97" s="64" t="s">
        <v>45</v>
      </c>
      <c r="I97" s="64"/>
      <c r="J97" s="64"/>
    </row>
    <row r="98" spans="1:10" s="16" customFormat="1">
      <c r="A98" s="61"/>
      <c r="B98" s="16">
        <f t="shared" si="2"/>
        <v>7</v>
      </c>
      <c r="C98" s="16">
        <f t="shared" si="2"/>
        <v>25.84</v>
      </c>
      <c r="D98" s="16">
        <f t="shared" si="3"/>
        <v>8.2133333333333347</v>
      </c>
      <c r="E98" s="16">
        <f t="shared" si="4"/>
        <v>-17.626666666666665</v>
      </c>
      <c r="F98" s="16">
        <f t="shared" si="5"/>
        <v>0</v>
      </c>
      <c r="G98" s="66"/>
      <c r="H98" s="30" t="s">
        <v>19</v>
      </c>
      <c r="I98" s="16">
        <f>SLOPE(I95:I96,H95:H96)</f>
        <v>0.35777777777777803</v>
      </c>
      <c r="J98" s="16">
        <f>SLOPE(J95:J96,H95:H96)</f>
        <v>-1.0266666666666671</v>
      </c>
    </row>
    <row r="99" spans="1:10" s="16" customFormat="1">
      <c r="A99" s="61"/>
      <c r="B99" s="16">
        <f t="shared" si="2"/>
        <v>10</v>
      </c>
      <c r="C99" s="16">
        <f t="shared" si="2"/>
        <v>34.24</v>
      </c>
      <c r="D99" s="16">
        <f t="shared" si="3"/>
        <v>5.1333333333333329</v>
      </c>
      <c r="E99" s="16">
        <f t="shared" si="4"/>
        <v>-29.106666666666669</v>
      </c>
      <c r="F99" s="16">
        <f t="shared" si="5"/>
        <v>0</v>
      </c>
      <c r="G99" s="66"/>
      <c r="H99" s="30" t="s">
        <v>20</v>
      </c>
      <c r="I99" s="16">
        <f>INTERCEPT(I95:I96,H95:H96)</f>
        <v>19.704444444444448</v>
      </c>
      <c r="J99" s="16">
        <f>INTERCEPT(J95:J96,H95:H96)</f>
        <v>15.4</v>
      </c>
    </row>
    <row r="100" spans="1:10" s="16" customFormat="1">
      <c r="A100" s="61"/>
      <c r="B100" s="16">
        <f t="shared" si="2"/>
        <v>15</v>
      </c>
      <c r="C100" s="16">
        <f t="shared" si="2"/>
        <v>37.74</v>
      </c>
      <c r="D100" s="16">
        <f t="shared" si="3"/>
        <v>0</v>
      </c>
      <c r="E100" s="16">
        <f t="shared" si="4"/>
        <v>-37.74</v>
      </c>
      <c r="F100" s="16">
        <f t="shared" si="5"/>
        <v>0</v>
      </c>
      <c r="G100" s="66"/>
      <c r="H100" s="64" t="s">
        <v>46</v>
      </c>
      <c r="I100" s="64"/>
      <c r="J100" s="64"/>
    </row>
    <row r="101" spans="1:10" s="16" customFormat="1">
      <c r="A101" s="61"/>
      <c r="B101" s="16">
        <f t="shared" si="2"/>
        <v>25</v>
      </c>
      <c r="C101" s="16">
        <f t="shared" si="2"/>
        <v>44.16</v>
      </c>
      <c r="D101" s="16">
        <f t="shared" si="3"/>
        <v>-10.266666666666669</v>
      </c>
      <c r="E101" s="16">
        <f t="shared" si="4"/>
        <v>-54.426666666666662</v>
      </c>
      <c r="F101" s="16">
        <f t="shared" si="5"/>
        <v>0</v>
      </c>
      <c r="G101" s="66"/>
      <c r="H101" s="64" t="s">
        <v>47</v>
      </c>
      <c r="I101" s="64"/>
      <c r="J101" s="39">
        <f>(J98*I99-I98*J99)/(J98-I98)</f>
        <v>18.592059925093636</v>
      </c>
    </row>
    <row r="102" spans="1:10" s="16" customFormat="1">
      <c r="A102" s="61"/>
      <c r="B102" s="16">
        <f t="shared" si="2"/>
        <v>35</v>
      </c>
      <c r="C102" s="16">
        <f t="shared" si="2"/>
        <v>49.26</v>
      </c>
      <c r="D102" s="16">
        <f t="shared" si="3"/>
        <v>-20.533333333333335</v>
      </c>
      <c r="E102" s="16">
        <f t="shared" si="4"/>
        <v>-69.793333333333337</v>
      </c>
      <c r="F102" s="16">
        <f>H80</f>
        <v>0</v>
      </c>
      <c r="G102" s="66"/>
      <c r="H102" s="64" t="s">
        <v>48</v>
      </c>
      <c r="I102" s="64"/>
      <c r="J102" s="39">
        <f>(J101-J99)/J98</f>
        <v>-3.1091492776886054</v>
      </c>
    </row>
    <row r="103" spans="1:10" s="16" customFormat="1">
      <c r="A103" s="61"/>
      <c r="B103" s="64" t="s">
        <v>38</v>
      </c>
      <c r="C103" s="64"/>
      <c r="D103" s="64"/>
      <c r="E103" s="64"/>
      <c r="F103" s="64"/>
      <c r="G103" s="64"/>
      <c r="H103" s="64"/>
      <c r="I103" s="64"/>
      <c r="J103" s="64"/>
    </row>
    <row r="104" spans="1:10" s="16" customFormat="1">
      <c r="A104" s="6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64" t="s">
        <v>42</v>
      </c>
      <c r="I104" s="64"/>
      <c r="J104" s="64"/>
    </row>
    <row r="105" spans="1:10" s="16" customFormat="1">
      <c r="A105" s="61"/>
      <c r="B105" s="16">
        <f>B66</f>
        <v>-20</v>
      </c>
      <c r="C105" s="16">
        <f>D66</f>
        <v>13.78</v>
      </c>
      <c r="D105" s="16">
        <f>$C$86*B105+$D$86</f>
        <v>35.933333333333337</v>
      </c>
      <c r="E105" s="16">
        <f>D105-C105</f>
        <v>22.153333333333336</v>
      </c>
      <c r="F105" s="16">
        <f>IF(SIGN(E105*E106)=1,0,1)</f>
        <v>0</v>
      </c>
      <c r="G105" s="66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>
      <c r="A106" s="61"/>
      <c r="B106" s="16">
        <f t="shared" ref="B106:B113" si="6">B67</f>
        <v>-15</v>
      </c>
      <c r="C106" s="16">
        <f t="shared" ref="C106:C113" si="7">D67</f>
        <v>17.12</v>
      </c>
      <c r="D106" s="16">
        <f t="shared" ref="D106:D113" si="8">$C$86*B106+$D$86</f>
        <v>30.800000000000004</v>
      </c>
      <c r="E106" s="16">
        <f t="shared" ref="E106:E113" si="9">D106-C106</f>
        <v>13.680000000000003</v>
      </c>
      <c r="F106" s="16">
        <f t="shared" ref="F106:F112" si="10">IF(SIGN(E106*E107)=1,0,1)</f>
        <v>0</v>
      </c>
      <c r="G106" s="66"/>
      <c r="H106" s="16">
        <f>INDEX(B105:B113,G105)</f>
        <v>-7</v>
      </c>
      <c r="I106" s="16">
        <f>INDEX(C105:C113,G105)</f>
        <v>20.34</v>
      </c>
      <c r="J106" s="16">
        <f>INDEX(D105:D113,G105)</f>
        <v>22.58666666666667</v>
      </c>
    </row>
    <row r="107" spans="1:10" s="16" customFormat="1">
      <c r="A107" s="61"/>
      <c r="B107" s="16">
        <f t="shared" si="6"/>
        <v>-7</v>
      </c>
      <c r="C107" s="16">
        <f t="shared" si="7"/>
        <v>20.34</v>
      </c>
      <c r="D107" s="16">
        <f t="shared" si="8"/>
        <v>22.58666666666667</v>
      </c>
      <c r="E107" s="16">
        <f t="shared" si="9"/>
        <v>2.2466666666666697</v>
      </c>
      <c r="F107" s="16">
        <f t="shared" si="10"/>
        <v>1</v>
      </c>
      <c r="G107" s="66"/>
      <c r="H107" s="16">
        <f>INDEX(B105:B113,G105+1)</f>
        <v>2</v>
      </c>
      <c r="I107" s="16">
        <f>INDEX(C105:C113,G105+1)</f>
        <v>22.76</v>
      </c>
      <c r="J107" s="16">
        <f>INDEX(D105:D113,G105+1)</f>
        <v>13.346666666666668</v>
      </c>
    </row>
    <row r="108" spans="1:10" s="16" customFormat="1">
      <c r="A108" s="61"/>
      <c r="B108" s="16">
        <f t="shared" si="6"/>
        <v>2</v>
      </c>
      <c r="C108" s="16">
        <f t="shared" si="7"/>
        <v>22.76</v>
      </c>
      <c r="D108" s="16">
        <f t="shared" si="8"/>
        <v>13.346666666666668</v>
      </c>
      <c r="E108" s="16">
        <f t="shared" si="9"/>
        <v>-9.413333333333334</v>
      </c>
      <c r="F108" s="16">
        <f t="shared" si="10"/>
        <v>0</v>
      </c>
      <c r="G108" s="66"/>
      <c r="H108" s="64" t="s">
        <v>45</v>
      </c>
      <c r="I108" s="64"/>
      <c r="J108" s="64"/>
    </row>
    <row r="109" spans="1:10" s="16" customFormat="1">
      <c r="A109" s="61"/>
      <c r="B109" s="16">
        <f t="shared" si="6"/>
        <v>7</v>
      </c>
      <c r="C109" s="16">
        <f t="shared" si="7"/>
        <v>28.5</v>
      </c>
      <c r="D109" s="16">
        <f t="shared" si="8"/>
        <v>8.2133333333333347</v>
      </c>
      <c r="E109" s="16">
        <f t="shared" si="9"/>
        <v>-20.286666666666665</v>
      </c>
      <c r="F109" s="16">
        <f t="shared" si="10"/>
        <v>0</v>
      </c>
      <c r="G109" s="66"/>
      <c r="H109" s="30" t="s">
        <v>19</v>
      </c>
      <c r="I109" s="16">
        <f>SLOPE(I106:I107,H106:H107)</f>
        <v>0.26888888888888907</v>
      </c>
      <c r="J109" s="16">
        <f>SLOPE(J106:J107,H106:H107)</f>
        <v>-1.0266666666666671</v>
      </c>
    </row>
    <row r="110" spans="1:10" s="16" customFormat="1">
      <c r="A110" s="61"/>
      <c r="B110" s="16">
        <f t="shared" si="6"/>
        <v>10</v>
      </c>
      <c r="C110" s="16">
        <f t="shared" si="7"/>
        <v>35.78</v>
      </c>
      <c r="D110" s="16">
        <f t="shared" si="8"/>
        <v>5.1333333333333329</v>
      </c>
      <c r="E110" s="16">
        <f t="shared" si="9"/>
        <v>-30.646666666666668</v>
      </c>
      <c r="F110" s="16">
        <f t="shared" si="10"/>
        <v>0</v>
      </c>
      <c r="G110" s="66"/>
      <c r="H110" s="30" t="s">
        <v>20</v>
      </c>
      <c r="I110" s="16">
        <f>INTERCEPT(I106:I107,H106:H107)</f>
        <v>22.222222222222225</v>
      </c>
      <c r="J110" s="16">
        <f>INTERCEPT(J106:J107,H106:H107)</f>
        <v>15.4</v>
      </c>
    </row>
    <row r="111" spans="1:10" s="16" customFormat="1">
      <c r="A111" s="61"/>
      <c r="B111" s="16">
        <f t="shared" si="6"/>
        <v>15</v>
      </c>
      <c r="C111" s="16">
        <f t="shared" si="7"/>
        <v>37.659999999999997</v>
      </c>
      <c r="D111" s="16">
        <f t="shared" si="8"/>
        <v>0</v>
      </c>
      <c r="E111" s="16">
        <f t="shared" si="9"/>
        <v>-37.659999999999997</v>
      </c>
      <c r="F111" s="16">
        <f t="shared" si="10"/>
        <v>0</v>
      </c>
      <c r="G111" s="66"/>
      <c r="H111" s="64" t="s">
        <v>46</v>
      </c>
      <c r="I111" s="64"/>
      <c r="J111" s="64"/>
    </row>
    <row r="112" spans="1:10" s="16" customFormat="1">
      <c r="A112" s="61"/>
      <c r="B112" s="16">
        <f t="shared" si="6"/>
        <v>25</v>
      </c>
      <c r="C112" s="16">
        <f t="shared" si="7"/>
        <v>42.64</v>
      </c>
      <c r="D112" s="16">
        <f t="shared" si="8"/>
        <v>-10.266666666666669</v>
      </c>
      <c r="E112" s="16">
        <f t="shared" si="9"/>
        <v>-52.906666666666666</v>
      </c>
      <c r="F112" s="16">
        <f t="shared" si="10"/>
        <v>0</v>
      </c>
      <c r="G112" s="66"/>
      <c r="H112" s="64" t="s">
        <v>47</v>
      </c>
      <c r="I112" s="64"/>
      <c r="J112" s="39">
        <f>(J109*I110-I109*J110)/(J109-I109)</f>
        <v>20.806289308176105</v>
      </c>
    </row>
    <row r="113" spans="1:11" s="16" customFormat="1">
      <c r="A113" s="61"/>
      <c r="B113" s="16">
        <f t="shared" si="6"/>
        <v>35</v>
      </c>
      <c r="C113" s="16">
        <f t="shared" si="7"/>
        <v>45.1</v>
      </c>
      <c r="D113" s="16">
        <f t="shared" si="8"/>
        <v>-20.533333333333335</v>
      </c>
      <c r="E113" s="16">
        <f t="shared" si="9"/>
        <v>-65.63333333333334</v>
      </c>
      <c r="F113" s="16">
        <f>F102</f>
        <v>0</v>
      </c>
      <c r="G113" s="66"/>
      <c r="H113" s="64" t="s">
        <v>48</v>
      </c>
      <c r="I113" s="64"/>
      <c r="J113" s="39">
        <f>(J112-J110)/J109</f>
        <v>-5.2658662092624375</v>
      </c>
    </row>
    <row r="114" spans="1:11" s="16" customFormat="1" ht="15" customHeight="1">
      <c r="A114" s="61" t="s">
        <v>50</v>
      </c>
      <c r="B114" s="62" t="s">
        <v>49</v>
      </c>
      <c r="C114" s="62"/>
      <c r="D114" s="62"/>
      <c r="E114" s="62"/>
      <c r="F114" s="62"/>
      <c r="G114" s="62"/>
      <c r="H114" s="62"/>
      <c r="I114" s="62"/>
      <c r="J114" s="62"/>
    </row>
    <row r="115" spans="1:11" s="16" customFormat="1" ht="15" customHeight="1">
      <c r="A115" s="61"/>
      <c r="B115" s="15" t="s">
        <v>26</v>
      </c>
      <c r="C115" s="30" t="s">
        <v>10</v>
      </c>
      <c r="D115" s="31" t="s">
        <v>11</v>
      </c>
      <c r="E115" s="64"/>
      <c r="F115" s="64"/>
      <c r="G115" s="64"/>
      <c r="H115" s="64"/>
      <c r="I115" s="64"/>
      <c r="J115" s="64"/>
    </row>
    <row r="116" spans="1:11" s="16" customFormat="1" ht="15" customHeight="1">
      <c r="A116" s="61"/>
      <c r="B116" s="30">
        <v>1</v>
      </c>
      <c r="C116" s="30">
        <f>G79-0.01</f>
        <v>-15.01</v>
      </c>
      <c r="D116" s="31">
        <f>H79</f>
        <v>30.800000000000004</v>
      </c>
      <c r="E116" s="64"/>
      <c r="F116" s="64"/>
      <c r="G116" s="64"/>
      <c r="H116" s="64"/>
      <c r="I116" s="64"/>
      <c r="J116" s="64"/>
    </row>
    <row r="117" spans="1:11" s="16" customFormat="1" ht="15" customHeight="1">
      <c r="A117" s="61"/>
      <c r="B117" s="30">
        <v>2</v>
      </c>
      <c r="C117" s="30">
        <f>G80</f>
        <v>-15</v>
      </c>
      <c r="D117" s="30">
        <f>H80</f>
        <v>0</v>
      </c>
      <c r="E117" s="64"/>
      <c r="F117" s="64"/>
      <c r="G117" s="64"/>
      <c r="H117" s="64"/>
      <c r="I117" s="64"/>
      <c r="J117" s="64"/>
    </row>
    <row r="118" spans="1:11" s="16" customFormat="1" ht="15.75" customHeight="1">
      <c r="A118" s="61"/>
      <c r="B118" s="32"/>
      <c r="C118" s="32" t="s">
        <v>14</v>
      </c>
      <c r="D118" s="32" t="s">
        <v>15</v>
      </c>
      <c r="E118" s="64"/>
      <c r="F118" s="64"/>
      <c r="G118" s="64"/>
      <c r="H118" s="64"/>
      <c r="I118" s="64"/>
      <c r="J118" s="64"/>
    </row>
    <row r="119" spans="1:11" s="16" customFormat="1" ht="15.75" customHeight="1">
      <c r="A119" s="61"/>
      <c r="B119" s="15" t="s">
        <v>27</v>
      </c>
      <c r="C119" s="40" cm="1">
        <f t="array" ref="C119:D119">LINEST(D116:D117,C116:C117,1)</f>
        <v>-3080.0000000000659</v>
      </c>
      <c r="D119" s="34">
        <v>-46200.000000000982</v>
      </c>
      <c r="E119" s="64"/>
      <c r="F119" s="64"/>
      <c r="G119" s="64"/>
      <c r="H119" s="64"/>
      <c r="I119" s="64"/>
      <c r="J119" s="64"/>
    </row>
    <row r="120" spans="1:11" s="16" customFormat="1" ht="15" customHeight="1">
      <c r="A120" s="61"/>
      <c r="B120" s="64" t="s">
        <v>37</v>
      </c>
      <c r="C120" s="64"/>
      <c r="D120" s="64"/>
      <c r="E120" s="64"/>
      <c r="F120" s="64"/>
      <c r="G120" s="64"/>
      <c r="H120" s="64"/>
      <c r="I120" s="64"/>
      <c r="J120" s="64"/>
    </row>
    <row r="121" spans="1:11" s="16" customFormat="1" ht="15" customHeight="1">
      <c r="A121" s="6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64" t="s">
        <v>42</v>
      </c>
      <c r="I121" s="64"/>
      <c r="J121" s="64"/>
    </row>
    <row r="122" spans="1:11" s="16" customFormat="1" ht="15" customHeight="1">
      <c r="A122" s="61"/>
      <c r="B122" s="16">
        <f>B66</f>
        <v>-20</v>
      </c>
      <c r="C122" s="16">
        <f>C66</f>
        <v>11.2</v>
      </c>
      <c r="D122" s="16">
        <f>$C$119*B122+$D$119</f>
        <v>15400.000000000335</v>
      </c>
      <c r="E122" s="16">
        <f t="shared" ref="E122:E130" si="11">D122-C122</f>
        <v>15388.800000000334</v>
      </c>
      <c r="F122" s="16">
        <f>IF(SIGN(E122*E123)=1,0,1)</f>
        <v>1</v>
      </c>
      <c r="G122" s="66">
        <f>MATCH(1,F122:F130,0)</f>
        <v>1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>
      <c r="A123" s="61"/>
      <c r="B123" s="16">
        <f t="shared" ref="B123:C130" si="12">B67</f>
        <v>-15</v>
      </c>
      <c r="C123" s="16">
        <f t="shared" si="12"/>
        <v>12.8</v>
      </c>
      <c r="D123" s="16">
        <f>$C$119*B123+$D$119</f>
        <v>0</v>
      </c>
      <c r="E123" s="16">
        <f t="shared" si="11"/>
        <v>-12.8</v>
      </c>
      <c r="F123" s="16">
        <f t="shared" ref="F123:F129" si="13">IF(SIGN(E123*E124)=1,0,1)</f>
        <v>0</v>
      </c>
      <c r="G123" s="66"/>
      <c r="H123" s="16">
        <f>INDEX(B122:B130,G122)</f>
        <v>-20</v>
      </c>
      <c r="I123" s="16">
        <f>INDEX(C122:C130,G122)</f>
        <v>11.2</v>
      </c>
      <c r="J123" s="16">
        <f>INDEX(D122:D130,G122)</f>
        <v>15400.000000000335</v>
      </c>
    </row>
    <row r="124" spans="1:11" s="16" customFormat="1" ht="15" customHeight="1">
      <c r="A124" s="61"/>
      <c r="B124" s="16">
        <f t="shared" si="12"/>
        <v>-7</v>
      </c>
      <c r="C124" s="16">
        <f t="shared" si="12"/>
        <v>17.2</v>
      </c>
      <c r="D124" s="16">
        <f t="shared" ref="D124:D130" si="14">$C$119*B124+$D$119</f>
        <v>-24640.00000000052</v>
      </c>
      <c r="E124" s="16">
        <f t="shared" si="11"/>
        <v>-24657.200000000521</v>
      </c>
      <c r="F124" s="16">
        <f t="shared" si="13"/>
        <v>0</v>
      </c>
      <c r="G124" s="66"/>
      <c r="H124" s="16">
        <f>INDEX(B122:B130,G122+1)</f>
        <v>-15</v>
      </c>
      <c r="I124" s="16">
        <f>INDEX(C122:C130,G122+1)</f>
        <v>12.8</v>
      </c>
      <c r="J124" s="16">
        <f>INDEX(D122:D130,G122+1)</f>
        <v>0</v>
      </c>
    </row>
    <row r="125" spans="1:11" s="16" customFormat="1" ht="15" customHeight="1">
      <c r="A125" s="61"/>
      <c r="B125" s="16">
        <f t="shared" si="12"/>
        <v>2</v>
      </c>
      <c r="C125" s="16">
        <f t="shared" si="12"/>
        <v>20.420000000000002</v>
      </c>
      <c r="D125" s="16">
        <f t="shared" si="14"/>
        <v>-52360.000000001113</v>
      </c>
      <c r="E125" s="16">
        <f t="shared" si="11"/>
        <v>-52380.420000001111</v>
      </c>
      <c r="F125" s="16">
        <f t="shared" si="13"/>
        <v>0</v>
      </c>
      <c r="G125" s="66"/>
      <c r="H125" s="64" t="s">
        <v>45</v>
      </c>
      <c r="I125" s="64"/>
      <c r="J125" s="64"/>
    </row>
    <row r="126" spans="1:11" s="16" customFormat="1" ht="15" customHeight="1">
      <c r="A126" s="61"/>
      <c r="B126" s="16">
        <f t="shared" si="12"/>
        <v>7</v>
      </c>
      <c r="C126" s="16">
        <f t="shared" si="12"/>
        <v>25.84</v>
      </c>
      <c r="D126" s="16">
        <f>$C$119*B126+$D$119</f>
        <v>-67760.000000001441</v>
      </c>
      <c r="E126" s="16">
        <f t="shared" si="11"/>
        <v>-67785.840000001437</v>
      </c>
      <c r="F126" s="16">
        <f t="shared" si="13"/>
        <v>0</v>
      </c>
      <c r="G126" s="66"/>
      <c r="H126" s="30" t="s">
        <v>19</v>
      </c>
      <c r="I126" s="16">
        <f>SLOPE(I123:I124,H123:H124)</f>
        <v>0.32000000000000028</v>
      </c>
      <c r="J126" s="16">
        <f>SLOPE(J123:J124,H123:H124)</f>
        <v>-3080.0000000000668</v>
      </c>
    </row>
    <row r="127" spans="1:11" s="16" customFormat="1" ht="15" customHeight="1">
      <c r="A127" s="61"/>
      <c r="B127" s="16">
        <f t="shared" si="12"/>
        <v>10</v>
      </c>
      <c r="C127" s="16">
        <f t="shared" si="12"/>
        <v>34.24</v>
      </c>
      <c r="D127" s="16">
        <f t="shared" si="14"/>
        <v>-77000.000000001644</v>
      </c>
      <c r="E127" s="16">
        <f t="shared" si="11"/>
        <v>-77034.24000000165</v>
      </c>
      <c r="F127" s="16">
        <f t="shared" si="13"/>
        <v>0</v>
      </c>
      <c r="G127" s="66"/>
      <c r="H127" s="30" t="s">
        <v>20</v>
      </c>
      <c r="I127" s="16">
        <f>INTERCEPT(I123:I124,H123:H124)</f>
        <v>17.600000000000005</v>
      </c>
      <c r="J127" s="16">
        <f>INTERCEPT(J123:J124,H123:H124)</f>
        <v>-46200.000000001004</v>
      </c>
    </row>
    <row r="128" spans="1:11" s="16" customFormat="1" ht="15.75" customHeight="1">
      <c r="A128" s="61"/>
      <c r="B128" s="16">
        <f t="shared" si="12"/>
        <v>15</v>
      </c>
      <c r="C128" s="16">
        <f t="shared" si="12"/>
        <v>37.74</v>
      </c>
      <c r="D128" s="16">
        <f t="shared" si="14"/>
        <v>-92400.000000001979</v>
      </c>
      <c r="E128" s="16">
        <f t="shared" si="11"/>
        <v>-92437.740000001984</v>
      </c>
      <c r="F128" s="16">
        <f t="shared" si="13"/>
        <v>0</v>
      </c>
      <c r="G128" s="66"/>
      <c r="H128" s="64" t="s">
        <v>46</v>
      </c>
      <c r="I128" s="64"/>
      <c r="J128" s="64"/>
      <c r="K128" s="41" t="s">
        <v>51</v>
      </c>
    </row>
    <row r="129" spans="1:11" s="16" customFormat="1" ht="15" customHeight="1">
      <c r="A129" s="61"/>
      <c r="B129" s="16">
        <f t="shared" si="12"/>
        <v>25</v>
      </c>
      <c r="C129" s="16">
        <f t="shared" si="12"/>
        <v>44.16</v>
      </c>
      <c r="D129" s="16">
        <f t="shared" si="14"/>
        <v>-123200.00000000262</v>
      </c>
      <c r="E129" s="16">
        <f t="shared" si="11"/>
        <v>-123244.16000000262</v>
      </c>
      <c r="F129" s="16">
        <f t="shared" si="13"/>
        <v>0</v>
      </c>
      <c r="G129" s="66"/>
      <c r="H129" s="64" t="s">
        <v>48</v>
      </c>
      <c r="I129" s="64"/>
      <c r="J129" s="39">
        <f>(J126*I127-I126*J127)/(J126-I126)</f>
        <v>12.798670268024102</v>
      </c>
      <c r="K129" s="16">
        <f>J129</f>
        <v>12.798670268024102</v>
      </c>
    </row>
    <row r="130" spans="1:11" s="16" customFormat="1" ht="15.75" customHeight="1">
      <c r="A130" s="61"/>
      <c r="B130" s="16">
        <f t="shared" si="12"/>
        <v>35</v>
      </c>
      <c r="C130" s="16">
        <f t="shared" si="12"/>
        <v>49.26</v>
      </c>
      <c r="D130" s="16">
        <f t="shared" si="14"/>
        <v>-154000.00000000329</v>
      </c>
      <c r="E130" s="16">
        <f t="shared" si="11"/>
        <v>-154049.2600000033</v>
      </c>
      <c r="F130" s="16">
        <f>F102</f>
        <v>0</v>
      </c>
      <c r="G130" s="66"/>
      <c r="H130" s="64" t="s">
        <v>47</v>
      </c>
      <c r="I130" s="64"/>
      <c r="J130" s="39">
        <f>ROUND((J129-J127)/J126,1)</f>
        <v>-15</v>
      </c>
      <c r="K130" s="27">
        <f>G76</f>
        <v>-15</v>
      </c>
    </row>
    <row r="131" spans="1:11" s="16" customFormat="1" ht="15" customHeight="1">
      <c r="A131" s="61"/>
      <c r="B131" s="64" t="s">
        <v>38</v>
      </c>
      <c r="C131" s="64"/>
      <c r="D131" s="64"/>
      <c r="E131" s="64"/>
      <c r="F131" s="64"/>
      <c r="G131" s="64"/>
      <c r="H131" s="64"/>
      <c r="I131" s="64"/>
      <c r="J131" s="64"/>
    </row>
    <row r="132" spans="1:11" s="16" customFormat="1" ht="15" customHeight="1">
      <c r="A132" s="6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64" t="s">
        <v>42</v>
      </c>
      <c r="I132" s="64"/>
      <c r="J132" s="64"/>
    </row>
    <row r="133" spans="1:11" s="16" customFormat="1" ht="15" customHeight="1">
      <c r="A133" s="61"/>
      <c r="B133" s="16">
        <f>B122</f>
        <v>-20</v>
      </c>
      <c r="C133" s="16">
        <f>D66</f>
        <v>13.78</v>
      </c>
      <c r="D133" s="16">
        <f>$C$119*B133+$D$119</f>
        <v>15400.000000000335</v>
      </c>
      <c r="E133" s="16">
        <f>D133-C133</f>
        <v>15386.220000000334</v>
      </c>
      <c r="F133" s="16">
        <f>IF(SIGN(E133*E134)=1,0,1)</f>
        <v>1</v>
      </c>
      <c r="G133" s="66">
        <f>MATCH(1,F133:F141,0)</f>
        <v>1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>
      <c r="A134" s="61"/>
      <c r="B134" s="16">
        <f t="shared" ref="B134:B141" si="15">B123</f>
        <v>-15</v>
      </c>
      <c r="C134" s="16">
        <f t="shared" ref="C134:C141" si="16">D67</f>
        <v>17.12</v>
      </c>
      <c r="D134" s="16">
        <f t="shared" ref="D134:D141" si="17">$C$119*B134+$D$119</f>
        <v>0</v>
      </c>
      <c r="E134" s="16">
        <f t="shared" ref="E134:E141" si="18">D134-C134</f>
        <v>-17.12</v>
      </c>
      <c r="F134" s="16">
        <f t="shared" ref="F134:F140" si="19">IF(SIGN(E134*E135)=1,0,1)</f>
        <v>0</v>
      </c>
      <c r="G134" s="66"/>
      <c r="H134" s="16">
        <f>INDEX(B133:B141,G133)</f>
        <v>-20</v>
      </c>
      <c r="I134" s="16">
        <f>INDEX(C133:C141,G133)</f>
        <v>13.78</v>
      </c>
      <c r="J134" s="16">
        <f>INDEX(D133:D141,G133)</f>
        <v>15400.000000000335</v>
      </c>
    </row>
    <row r="135" spans="1:11" s="16" customFormat="1" ht="15" customHeight="1">
      <c r="A135" s="61"/>
      <c r="B135" s="16">
        <f t="shared" si="15"/>
        <v>-7</v>
      </c>
      <c r="C135" s="16">
        <f t="shared" si="16"/>
        <v>20.34</v>
      </c>
      <c r="D135" s="16">
        <f t="shared" si="17"/>
        <v>-24640.00000000052</v>
      </c>
      <c r="E135" s="16">
        <f t="shared" si="18"/>
        <v>-24660.34000000052</v>
      </c>
      <c r="F135" s="16">
        <f t="shared" si="19"/>
        <v>0</v>
      </c>
      <c r="G135" s="66"/>
      <c r="H135" s="16">
        <f>INDEX(B133:B141,G133+1)</f>
        <v>-15</v>
      </c>
      <c r="I135" s="16">
        <f>INDEX(C133:C141,G133+1)</f>
        <v>17.12</v>
      </c>
      <c r="J135" s="16">
        <f>INDEX(D133:D141,G133+1)</f>
        <v>0</v>
      </c>
    </row>
    <row r="136" spans="1:11" s="16" customFormat="1" ht="15" customHeight="1">
      <c r="A136" s="61"/>
      <c r="B136" s="16">
        <f t="shared" si="15"/>
        <v>2</v>
      </c>
      <c r="C136" s="16">
        <f t="shared" si="16"/>
        <v>22.76</v>
      </c>
      <c r="D136" s="16">
        <f t="shared" si="17"/>
        <v>-52360.000000001113</v>
      </c>
      <c r="E136" s="16">
        <f t="shared" si="18"/>
        <v>-52382.760000001115</v>
      </c>
      <c r="F136" s="16">
        <f t="shared" si="19"/>
        <v>0</v>
      </c>
      <c r="G136" s="66"/>
      <c r="H136" s="64" t="s">
        <v>45</v>
      </c>
      <c r="I136" s="64"/>
      <c r="J136" s="64"/>
    </row>
    <row r="137" spans="1:11" s="16" customFormat="1" ht="15" customHeight="1">
      <c r="A137" s="61"/>
      <c r="B137" s="16">
        <f t="shared" si="15"/>
        <v>7</v>
      </c>
      <c r="C137" s="16">
        <f t="shared" si="16"/>
        <v>28.5</v>
      </c>
      <c r="D137" s="16">
        <f t="shared" si="17"/>
        <v>-67760.000000001441</v>
      </c>
      <c r="E137" s="16">
        <f t="shared" si="18"/>
        <v>-67788.500000001441</v>
      </c>
      <c r="F137" s="16">
        <f t="shared" si="19"/>
        <v>0</v>
      </c>
      <c r="G137" s="66"/>
      <c r="H137" s="30" t="s">
        <v>19</v>
      </c>
      <c r="I137" s="16">
        <f>SLOPE(I134:I135,H134:H135)</f>
        <v>0.66800000000000037</v>
      </c>
      <c r="J137" s="16">
        <f>SLOPE(J134:J135,H134:H135)</f>
        <v>-3080.0000000000668</v>
      </c>
    </row>
    <row r="138" spans="1:11" s="16" customFormat="1" ht="15" customHeight="1">
      <c r="A138" s="61"/>
      <c r="B138" s="16">
        <f t="shared" si="15"/>
        <v>10</v>
      </c>
      <c r="C138" s="16">
        <f t="shared" si="16"/>
        <v>35.78</v>
      </c>
      <c r="D138" s="16">
        <f t="shared" si="17"/>
        <v>-77000.000000001644</v>
      </c>
      <c r="E138" s="16">
        <f>D138-C138</f>
        <v>-77035.780000001643</v>
      </c>
      <c r="F138" s="16">
        <f>IF(SIGN(E138*E139)=1,0,1)</f>
        <v>0</v>
      </c>
      <c r="G138" s="66"/>
      <c r="H138" s="30" t="s">
        <v>20</v>
      </c>
      <c r="I138" s="16">
        <f>INTERCEPT(I134:I135,H134:H135)</f>
        <v>27.140000000000008</v>
      </c>
      <c r="J138" s="16">
        <f>INTERCEPT(J134:J135,H134:H135)</f>
        <v>-46200.000000001004</v>
      </c>
    </row>
    <row r="139" spans="1:11" s="16" customFormat="1" ht="15.75" customHeight="1">
      <c r="A139" s="61"/>
      <c r="B139" s="16">
        <f t="shared" si="15"/>
        <v>15</v>
      </c>
      <c r="C139" s="16">
        <f t="shared" si="16"/>
        <v>37.659999999999997</v>
      </c>
      <c r="D139" s="16">
        <f t="shared" si="17"/>
        <v>-92400.000000001979</v>
      </c>
      <c r="E139" s="16">
        <f t="shared" si="18"/>
        <v>-92437.660000001983</v>
      </c>
      <c r="F139" s="16">
        <f t="shared" si="19"/>
        <v>0</v>
      </c>
      <c r="G139" s="66"/>
      <c r="H139" s="64" t="s">
        <v>46</v>
      </c>
      <c r="I139" s="64"/>
      <c r="J139" s="64"/>
      <c r="K139" s="41" t="s">
        <v>51</v>
      </c>
    </row>
    <row r="140" spans="1:11" s="16" customFormat="1">
      <c r="A140" s="61"/>
      <c r="B140" s="16">
        <f t="shared" si="15"/>
        <v>25</v>
      </c>
      <c r="C140" s="16">
        <f t="shared" si="16"/>
        <v>42.64</v>
      </c>
      <c r="D140" s="16">
        <f t="shared" si="17"/>
        <v>-123200.00000000262</v>
      </c>
      <c r="E140" s="16">
        <f t="shared" si="18"/>
        <v>-123242.64000000262</v>
      </c>
      <c r="F140" s="16">
        <f t="shared" si="19"/>
        <v>0</v>
      </c>
      <c r="G140" s="66"/>
      <c r="H140" s="64" t="s">
        <v>48</v>
      </c>
      <c r="I140" s="64"/>
      <c r="J140" s="39">
        <f>(J137*I138-I137*J138)/(J137-I137)</f>
        <v>17.116287766159804</v>
      </c>
      <c r="K140" s="16">
        <f>J140</f>
        <v>17.116287766159804</v>
      </c>
    </row>
    <row r="141" spans="1:11" s="16" customFormat="1">
      <c r="A141" s="61"/>
      <c r="B141" s="16">
        <f t="shared" si="15"/>
        <v>35</v>
      </c>
      <c r="C141" s="16">
        <f t="shared" si="16"/>
        <v>45.1</v>
      </c>
      <c r="D141" s="16">
        <f t="shared" si="17"/>
        <v>-154000.00000000329</v>
      </c>
      <c r="E141" s="16">
        <f t="shared" si="18"/>
        <v>-154045.10000000329</v>
      </c>
      <c r="F141" s="16">
        <f>F102</f>
        <v>0</v>
      </c>
      <c r="G141" s="66"/>
      <c r="H141" s="64" t="s">
        <v>47</v>
      </c>
      <c r="I141" s="64"/>
      <c r="J141" s="39">
        <f>ROUND((J140-J138)/J137,1)</f>
        <v>-15</v>
      </c>
      <c r="K141" s="27">
        <f>G76</f>
        <v>-15</v>
      </c>
    </row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45" customFormat="1"/>
    <row r="251" s="45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</sheetData>
  <sheetProtection algorithmName="SHA-512" hashValue="mlXxb4H0A1KWquDy+nAq5w0U4cYV7fRZ2X0QyWqweWHwWTvLN/GbqMRlnKpn0qsl5ZQRbfZqM9cY8GyzI0/OKw==" saltValue="ToHo/rYSuT+j7wE6+tYh2A==" spinCount="100000" sheet="1" objects="1" scenarios="1"/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10" xr:uid="{A72DB2BA-954B-4B4F-A501-A97F66AD9780}">
      <formula1>$C$59:$C$63</formula1>
    </dataValidation>
    <dataValidation type="list" allowBlank="1" showInputMessage="1" showErrorMessage="1" sqref="C9" xr:uid="{90311C71-95E3-4CE4-93C9-E7DA7A0279D4}">
      <formula1>$G$66:$G$67</formula1>
    </dataValidation>
    <dataValidation type="list" allowBlank="1" showInputMessage="1" showErrorMessage="1" sqref="C7" xr:uid="{47BF6460-341D-4A2A-A048-81C6E0D3D314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2712720</xdr:colOff>
                    <xdr:row>41</xdr:row>
                    <xdr:rowOff>106680</xdr:rowOff>
                  </from>
                  <to>
                    <xdr:col>2</xdr:col>
                    <xdr:colOff>518160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464820</xdr:colOff>
                    <xdr:row>41</xdr:row>
                    <xdr:rowOff>106680</xdr:rowOff>
                  </from>
                  <to>
                    <xdr:col>3</xdr:col>
                    <xdr:colOff>579120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38B3-C560-4C95-B27D-C53ECDBE05AA}">
  <sheetPr codeName="List4">
    <pageSetUpPr fitToPage="1"/>
  </sheetPr>
  <dimension ref="A1:FO470"/>
  <sheetViews>
    <sheetView topLeftCell="A8" zoomScale="70" zoomScaleNormal="70" workbookViewId="0">
      <selection activeCell="C6" sqref="C6"/>
    </sheetView>
  </sheetViews>
  <sheetFormatPr defaultColWidth="9.109375" defaultRowHeight="14.4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171" width="9.109375" style="16"/>
    <col min="172" max="16384" width="9.109375" style="12"/>
  </cols>
  <sheetData>
    <row r="1" spans="1:171" ht="9.9" customHeight="1">
      <c r="A1" s="48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71" ht="9.9" customHeigh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71" ht="9.9" customHeight="1" thickBo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171">
      <c r="A4" s="1"/>
      <c r="B4" s="57" t="s">
        <v>0</v>
      </c>
      <c r="C4" s="57"/>
      <c r="D4" s="57"/>
      <c r="E4" s="11"/>
      <c r="F4" s="11"/>
      <c r="G4" s="11"/>
      <c r="H4" s="11"/>
      <c r="I4" s="11"/>
      <c r="J4" s="11"/>
      <c r="K4" s="11"/>
      <c r="L4" s="11"/>
      <c r="M4" s="2"/>
    </row>
    <row r="5" spans="1:171">
      <c r="A5" s="1"/>
      <c r="B5" s="57"/>
      <c r="C5" s="57"/>
      <c r="D5" s="57"/>
      <c r="E5" s="11"/>
      <c r="F5" s="11"/>
      <c r="G5" s="11"/>
      <c r="H5" s="11"/>
      <c r="I5" s="11"/>
      <c r="J5" s="11"/>
      <c r="K5" s="11"/>
      <c r="L5" s="11"/>
      <c r="M5" s="2"/>
    </row>
    <row r="6" spans="1:171">
      <c r="A6" s="46" t="s">
        <v>1</v>
      </c>
      <c r="B6" s="47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71">
      <c r="A7" s="46" t="s">
        <v>3</v>
      </c>
      <c r="B7" s="47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71">
      <c r="A8" s="46" t="s">
        <v>9</v>
      </c>
      <c r="B8" s="47"/>
      <c r="C8" s="43">
        <v>29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71" s="13" customFormat="1">
      <c r="A9" s="46" t="s">
        <v>7</v>
      </c>
      <c r="B9" s="47"/>
      <c r="C9" s="3" t="s">
        <v>13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</row>
    <row r="10" spans="1:171" s="13" customFormat="1">
      <c r="A10" s="4"/>
      <c r="B10" s="14" t="s">
        <v>57</v>
      </c>
      <c r="C10" s="42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s="13" customFormat="1">
      <c r="A11" s="4"/>
      <c r="B11" s="14" t="s">
        <v>60</v>
      </c>
      <c r="C11" s="44">
        <f>IF(C10="BEZ KASKÁDY",6,C10*6)</f>
        <v>12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s="13" customFormat="1" ht="15" customHeight="1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s="13" customFormat="1" ht="15" customHeight="1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s="13" customFormat="1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s="13" customFormat="1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s="13" customFormat="1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s="13" customFormat="1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s="13" customFormat="1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s="13" customForma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s="13" customFormat="1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s="13" customFormat="1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s="13" customFormat="1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13" customFormat="1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</row>
    <row r="24" spans="1:171" s="13" customFormat="1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</row>
    <row r="25" spans="1:171" s="13" customFormat="1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</row>
    <row r="26" spans="1:171" s="13" customFormat="1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1:171" s="13" customFormat="1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</row>
    <row r="28" spans="1:171" s="13" customFormat="1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</row>
    <row r="29" spans="1:171" s="13" customForma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1:171" s="13" customFormat="1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</row>
    <row r="31" spans="1:171" s="13" customForma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</row>
    <row r="32" spans="1:171" s="13" customForma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1:171" s="13" customFormat="1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</row>
    <row r="34" spans="1:171" s="13" customForma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1" s="13" customFormat="1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1" s="13" customFormat="1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71" s="13" customFormat="1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71" s="13" customFormat="1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</row>
    <row r="39" spans="1:171" s="13" customFormat="1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</row>
    <row r="40" spans="1:171" s="13" customFormat="1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</row>
    <row r="41" spans="1:171" s="13" customFormat="1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</row>
    <row r="42" spans="1:171" s="13" customFormat="1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</row>
    <row r="43" spans="1:171" s="13" customFormat="1" ht="1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</row>
    <row r="44" spans="1:171" s="13" customForma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</row>
    <row r="45" spans="1:171" s="13" customForma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</row>
    <row r="46" spans="1:171" s="13" customForma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</row>
    <row r="47" spans="1:171" s="16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71" s="16" customFormat="1" ht="22.8">
      <c r="A48" s="61" t="s">
        <v>21</v>
      </c>
      <c r="B48" s="17" t="s">
        <v>18</v>
      </c>
      <c r="C48" s="17" t="s">
        <v>36</v>
      </c>
      <c r="D48" s="17" t="s">
        <v>35</v>
      </c>
      <c r="E48" s="62" t="s">
        <v>30</v>
      </c>
      <c r="F48" s="62"/>
      <c r="G48" s="62"/>
      <c r="H48" s="62"/>
      <c r="I48" s="15"/>
      <c r="J48" s="15"/>
      <c r="K48" s="15"/>
      <c r="L48" s="15"/>
      <c r="M48" s="15"/>
    </row>
    <row r="49" spans="1:13" s="16" customFormat="1">
      <c r="A49" s="61"/>
      <c r="B49" s="18">
        <v>-20</v>
      </c>
      <c r="C49" s="19">
        <v>4.9800000000000004</v>
      </c>
      <c r="D49" s="19">
        <v>6.12</v>
      </c>
      <c r="E49" s="63" t="s">
        <v>31</v>
      </c>
      <c r="F49" s="63"/>
      <c r="G49" s="20" t="s">
        <v>8</v>
      </c>
      <c r="I49" s="15"/>
      <c r="J49" s="15"/>
      <c r="K49" s="15"/>
      <c r="L49" s="15"/>
      <c r="M49" s="15"/>
    </row>
    <row r="50" spans="1:13" s="16" customFormat="1">
      <c r="A50" s="61"/>
      <c r="B50" s="21">
        <v>-15</v>
      </c>
      <c r="C50" s="19">
        <v>6.2</v>
      </c>
      <c r="D50" s="19">
        <v>6.9</v>
      </c>
      <c r="E50" s="63"/>
      <c r="F50" s="63"/>
      <c r="G50" s="20" t="s">
        <v>13</v>
      </c>
      <c r="I50" s="15"/>
      <c r="J50" s="15"/>
      <c r="K50" s="15"/>
      <c r="L50" s="15"/>
      <c r="M50" s="15"/>
    </row>
    <row r="51" spans="1:13" s="16" customFormat="1">
      <c r="A51" s="61"/>
      <c r="B51" s="21">
        <v>-7</v>
      </c>
      <c r="C51" s="22">
        <v>8.1</v>
      </c>
      <c r="D51" s="22">
        <v>8.6300000000000008</v>
      </c>
      <c r="E51" s="63" t="s">
        <v>32</v>
      </c>
      <c r="F51" s="63"/>
      <c r="G51" s="20">
        <v>15</v>
      </c>
      <c r="I51" s="15"/>
      <c r="J51" s="15"/>
      <c r="K51" s="15"/>
      <c r="L51" s="15"/>
      <c r="M51" s="15"/>
    </row>
    <row r="52" spans="1:13" s="16" customFormat="1">
      <c r="A52" s="61"/>
      <c r="B52" s="21">
        <v>2</v>
      </c>
      <c r="C52" s="22">
        <v>9.83</v>
      </c>
      <c r="D52" s="22">
        <v>10.28</v>
      </c>
      <c r="E52" s="63"/>
      <c r="F52" s="63"/>
      <c r="G52" s="20">
        <v>20</v>
      </c>
      <c r="I52" s="15"/>
      <c r="J52" s="15"/>
      <c r="K52" s="15"/>
      <c r="L52" s="15"/>
      <c r="M52" s="15"/>
    </row>
    <row r="53" spans="1:13" s="16" customFormat="1">
      <c r="A53" s="61"/>
      <c r="B53" s="21">
        <v>7</v>
      </c>
      <c r="C53" s="22">
        <v>13.1</v>
      </c>
      <c r="D53" s="22">
        <v>13.4</v>
      </c>
      <c r="E53" s="63" t="s">
        <v>33</v>
      </c>
      <c r="F53" s="63"/>
      <c r="G53" s="20">
        <v>-12</v>
      </c>
      <c r="I53" s="15"/>
      <c r="J53" s="15"/>
      <c r="K53" s="15" t="s">
        <v>56</v>
      </c>
      <c r="L53" s="15"/>
      <c r="M53" s="15"/>
    </row>
    <row r="54" spans="1:13" s="16" customFormat="1">
      <c r="A54" s="61"/>
      <c r="B54" s="21">
        <v>10</v>
      </c>
      <c r="C54" s="22">
        <v>16.07</v>
      </c>
      <c r="D54" s="22">
        <v>14.05</v>
      </c>
      <c r="E54" s="63"/>
      <c r="F54" s="63"/>
      <c r="G54" s="20">
        <v>-15</v>
      </c>
      <c r="I54" s="15"/>
      <c r="J54" s="15"/>
      <c r="K54" s="15"/>
      <c r="L54" s="15"/>
      <c r="M54" s="15"/>
    </row>
    <row r="55" spans="1:13" s="16" customFormat="1">
      <c r="A55" s="61"/>
      <c r="B55" s="21">
        <v>15</v>
      </c>
      <c r="C55" s="22">
        <v>17.62</v>
      </c>
      <c r="D55" s="22">
        <v>15.7</v>
      </c>
      <c r="E55" s="63"/>
      <c r="F55" s="63"/>
      <c r="G55" s="20">
        <v>-17</v>
      </c>
      <c r="I55" s="15"/>
      <c r="J55" s="15"/>
      <c r="K55" s="15"/>
      <c r="L55" s="15"/>
      <c r="M55" s="15"/>
    </row>
    <row r="56" spans="1:13" s="16" customFormat="1">
      <c r="A56" s="61"/>
      <c r="B56" s="21">
        <v>25</v>
      </c>
      <c r="C56" s="22">
        <v>19.920000000000002</v>
      </c>
      <c r="D56" s="22">
        <v>17.82</v>
      </c>
      <c r="E56" s="63"/>
      <c r="F56" s="63"/>
      <c r="G56" s="20">
        <v>-20</v>
      </c>
      <c r="I56" s="15"/>
      <c r="J56" s="15"/>
      <c r="K56" s="15"/>
      <c r="L56" s="15"/>
      <c r="M56" s="15"/>
    </row>
    <row r="57" spans="1:13" s="16" customFormat="1">
      <c r="A57" s="61"/>
      <c r="B57" s="21">
        <v>35</v>
      </c>
      <c r="C57" s="22">
        <v>21.1</v>
      </c>
      <c r="D57" s="22">
        <v>18.940000000000001</v>
      </c>
      <c r="I57" s="15"/>
      <c r="J57" s="15"/>
      <c r="K57" s="15"/>
      <c r="L57" s="15"/>
      <c r="M57" s="15"/>
    </row>
    <row r="58" spans="1:13" s="16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>
      <c r="A59" s="15"/>
      <c r="B59" s="23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>
      <c r="A64" s="24"/>
      <c r="B64" s="24"/>
      <c r="C64" s="24"/>
    </row>
    <row r="65" spans="1:11" s="16" customFormat="1" ht="22.8">
      <c r="A65" s="61" t="s">
        <v>21</v>
      </c>
      <c r="B65" s="17" t="s">
        <v>18</v>
      </c>
      <c r="C65" s="17" t="s">
        <v>36</v>
      </c>
      <c r="D65" s="17" t="s">
        <v>35</v>
      </c>
      <c r="E65" s="62" t="s">
        <v>30</v>
      </c>
      <c r="F65" s="62"/>
      <c r="G65" s="62"/>
      <c r="H65" s="62"/>
      <c r="K65" s="16" t="s">
        <v>52</v>
      </c>
    </row>
    <row r="66" spans="1:11" s="16" customFormat="1">
      <c r="A66" s="61"/>
      <c r="B66" s="18">
        <f>B49</f>
        <v>-20</v>
      </c>
      <c r="C66" s="18">
        <f t="shared" ref="C66:D74" si="0">IF($C$10=$C$59,C49*1,$C$10*C49)</f>
        <v>9.9600000000000009</v>
      </c>
      <c r="D66" s="18">
        <f t="shared" si="0"/>
        <v>12.24</v>
      </c>
      <c r="E66" s="63" t="s">
        <v>31</v>
      </c>
      <c r="F66" s="63"/>
      <c r="G66" s="20" t="s">
        <v>8</v>
      </c>
      <c r="K66" s="16">
        <v>1</v>
      </c>
    </row>
    <row r="67" spans="1:11" s="16" customFormat="1">
      <c r="A67" s="61"/>
      <c r="B67" s="18">
        <f t="shared" ref="B67:B74" si="1">B50</f>
        <v>-15</v>
      </c>
      <c r="C67" s="18">
        <f t="shared" si="0"/>
        <v>12.4</v>
      </c>
      <c r="D67" s="18">
        <f t="shared" si="0"/>
        <v>13.8</v>
      </c>
      <c r="E67" s="63"/>
      <c r="F67" s="63"/>
      <c r="G67" s="20" t="s">
        <v>13</v>
      </c>
      <c r="K67" s="16">
        <v>2</v>
      </c>
    </row>
    <row r="68" spans="1:11" s="16" customFormat="1">
      <c r="A68" s="61"/>
      <c r="B68" s="18">
        <f t="shared" si="1"/>
        <v>-7</v>
      </c>
      <c r="C68" s="18">
        <f t="shared" si="0"/>
        <v>16.2</v>
      </c>
      <c r="D68" s="18">
        <f t="shared" si="0"/>
        <v>17.260000000000002</v>
      </c>
      <c r="E68" s="63" t="s">
        <v>32</v>
      </c>
      <c r="F68" s="63"/>
      <c r="G68" s="20">
        <v>15</v>
      </c>
      <c r="K68" s="16">
        <v>3</v>
      </c>
    </row>
    <row r="69" spans="1:11" s="16" customFormat="1">
      <c r="A69" s="61"/>
      <c r="B69" s="18">
        <f t="shared" si="1"/>
        <v>2</v>
      </c>
      <c r="C69" s="18">
        <f t="shared" si="0"/>
        <v>19.66</v>
      </c>
      <c r="D69" s="18">
        <f t="shared" si="0"/>
        <v>20.56</v>
      </c>
      <c r="E69" s="63"/>
      <c r="F69" s="63"/>
      <c r="G69" s="20">
        <v>20</v>
      </c>
      <c r="K69" s="16">
        <v>4</v>
      </c>
    </row>
    <row r="70" spans="1:11" s="16" customFormat="1">
      <c r="A70" s="61"/>
      <c r="B70" s="18">
        <f t="shared" si="1"/>
        <v>7</v>
      </c>
      <c r="C70" s="18">
        <f t="shared" si="0"/>
        <v>26.2</v>
      </c>
      <c r="D70" s="18">
        <f t="shared" si="0"/>
        <v>26.8</v>
      </c>
      <c r="E70" s="63" t="s">
        <v>33</v>
      </c>
      <c r="F70" s="63"/>
      <c r="G70" s="20">
        <v>-12</v>
      </c>
      <c r="K70" s="16">
        <v>5</v>
      </c>
    </row>
    <row r="71" spans="1:11" s="16" customFormat="1">
      <c r="A71" s="61"/>
      <c r="B71" s="18">
        <f t="shared" si="1"/>
        <v>10</v>
      </c>
      <c r="C71" s="18">
        <f t="shared" si="0"/>
        <v>32.14</v>
      </c>
      <c r="D71" s="18">
        <f t="shared" si="0"/>
        <v>28.1</v>
      </c>
      <c r="E71" s="63"/>
      <c r="F71" s="63"/>
      <c r="G71" s="20">
        <v>-15</v>
      </c>
    </row>
    <row r="72" spans="1:11" s="16" customFormat="1">
      <c r="A72" s="61"/>
      <c r="B72" s="18">
        <f t="shared" si="1"/>
        <v>15</v>
      </c>
      <c r="C72" s="18">
        <f t="shared" si="0"/>
        <v>35.24</v>
      </c>
      <c r="D72" s="18">
        <f t="shared" si="0"/>
        <v>31.4</v>
      </c>
      <c r="E72" s="63"/>
      <c r="F72" s="63"/>
      <c r="G72" s="20">
        <v>-17</v>
      </c>
    </row>
    <row r="73" spans="1:11" s="16" customFormat="1">
      <c r="A73" s="61"/>
      <c r="B73" s="18">
        <f t="shared" si="1"/>
        <v>25</v>
      </c>
      <c r="C73" s="18">
        <f t="shared" si="0"/>
        <v>39.840000000000003</v>
      </c>
      <c r="D73" s="18">
        <f t="shared" si="0"/>
        <v>35.64</v>
      </c>
      <c r="E73" s="63"/>
      <c r="F73" s="63"/>
      <c r="G73" s="20">
        <v>-20</v>
      </c>
    </row>
    <row r="74" spans="1:11" s="16" customFormat="1">
      <c r="A74" s="61"/>
      <c r="B74" s="18">
        <f t="shared" si="1"/>
        <v>35</v>
      </c>
      <c r="C74" s="18">
        <f t="shared" si="0"/>
        <v>42.2</v>
      </c>
      <c r="D74" s="18">
        <f t="shared" si="0"/>
        <v>37.880000000000003</v>
      </c>
    </row>
    <row r="75" spans="1:11" s="16" customFormat="1" ht="15" customHeight="1">
      <c r="A75" s="61" t="s">
        <v>22</v>
      </c>
      <c r="B75" s="20" t="s">
        <v>23</v>
      </c>
      <c r="C75" s="25" t="s">
        <v>10</v>
      </c>
      <c r="D75" s="25" t="s">
        <v>11</v>
      </c>
      <c r="E75" s="20"/>
      <c r="F75" s="67" t="s">
        <v>28</v>
      </c>
      <c r="G75" s="15" t="s">
        <v>10</v>
      </c>
      <c r="H75" s="15" t="s">
        <v>11</v>
      </c>
    </row>
    <row r="76" spans="1:11" s="16" customFormat="1" ht="15" customHeight="1">
      <c r="A76" s="61"/>
      <c r="B76" s="26" t="s">
        <v>12</v>
      </c>
      <c r="C76" s="25">
        <f>C7</f>
        <v>15</v>
      </c>
      <c r="D76" s="25">
        <f>C6</f>
        <v>-15</v>
      </c>
      <c r="E76" s="25" t="s">
        <v>2</v>
      </c>
      <c r="F76" s="67"/>
      <c r="G76" s="27">
        <v>-15</v>
      </c>
      <c r="H76" s="15">
        <f>D77</f>
        <v>31.900000000000002</v>
      </c>
    </row>
    <row r="77" spans="1:11" s="16" customFormat="1" ht="15.75" customHeight="1">
      <c r="A77" s="61"/>
      <c r="B77" s="26" t="s">
        <v>4</v>
      </c>
      <c r="C77" s="28">
        <v>0</v>
      </c>
      <c r="D77" s="25">
        <f>IF(C9="OTOPNÁ TĚLESA",(C8)*1.1,(C8*1))</f>
        <v>31.900000000000002</v>
      </c>
      <c r="E77" s="25" t="s">
        <v>5</v>
      </c>
      <c r="F77" s="67"/>
      <c r="G77" s="15">
        <f>D76</f>
        <v>-15</v>
      </c>
      <c r="H77" s="15">
        <f>D77</f>
        <v>31.900000000000002</v>
      </c>
    </row>
    <row r="78" spans="1:11" s="16" customFormat="1" ht="15" customHeight="1">
      <c r="A78" s="61"/>
      <c r="B78" s="62" t="s">
        <v>24</v>
      </c>
      <c r="C78" s="62"/>
      <c r="D78" s="62"/>
      <c r="E78" s="62"/>
      <c r="F78" s="67" t="s">
        <v>29</v>
      </c>
      <c r="G78" s="15" t="s">
        <v>10</v>
      </c>
      <c r="H78" s="15" t="s">
        <v>11</v>
      </c>
    </row>
    <row r="79" spans="1:11" s="16" customFormat="1" ht="15" customHeight="1">
      <c r="A79" s="61"/>
      <c r="B79" s="15" t="s">
        <v>10</v>
      </c>
      <c r="C79" s="15">
        <f>C76</f>
        <v>15</v>
      </c>
      <c r="D79" s="29">
        <f>D76</f>
        <v>-15</v>
      </c>
      <c r="E79" s="15">
        <f>D76</f>
        <v>-15</v>
      </c>
      <c r="F79" s="67"/>
      <c r="G79" s="27">
        <f>G77</f>
        <v>-15</v>
      </c>
      <c r="H79" s="15">
        <f>H76</f>
        <v>31.900000000000002</v>
      </c>
    </row>
    <row r="80" spans="1:11" s="16" customFormat="1" ht="15.75" customHeight="1">
      <c r="A80" s="61"/>
      <c r="B80" s="15" t="s">
        <v>11</v>
      </c>
      <c r="C80" s="29">
        <f>C77</f>
        <v>0</v>
      </c>
      <c r="D80" s="15">
        <f>D77</f>
        <v>31.900000000000002</v>
      </c>
      <c r="E80" s="29">
        <f>C77</f>
        <v>0</v>
      </c>
      <c r="F80" s="67"/>
      <c r="G80" s="15">
        <f>G77</f>
        <v>-15</v>
      </c>
      <c r="H80" s="15">
        <v>0</v>
      </c>
    </row>
    <row r="81" spans="1:10" s="16" customFormat="1" ht="15" customHeight="1">
      <c r="A81" s="61"/>
      <c r="B81" s="62" t="s">
        <v>25</v>
      </c>
      <c r="C81" s="62"/>
      <c r="D81" s="62"/>
      <c r="E81" s="62"/>
    </row>
    <row r="82" spans="1:10" s="16" customFormat="1" ht="15" customHeight="1">
      <c r="A82" s="61"/>
      <c r="B82" s="15" t="s">
        <v>26</v>
      </c>
      <c r="C82" s="30" t="s">
        <v>10</v>
      </c>
      <c r="D82" s="31" t="s">
        <v>11</v>
      </c>
      <c r="E82" s="64"/>
    </row>
    <row r="83" spans="1:10" s="16" customFormat="1" ht="15" customHeight="1">
      <c r="A83" s="61"/>
      <c r="B83" s="30">
        <v>1</v>
      </c>
      <c r="C83" s="30">
        <f>C76</f>
        <v>15</v>
      </c>
      <c r="D83" s="31">
        <f>C77</f>
        <v>0</v>
      </c>
      <c r="E83" s="64"/>
    </row>
    <row r="84" spans="1:10" s="16" customFormat="1" ht="15.75" customHeight="1">
      <c r="A84" s="61"/>
      <c r="B84" s="30">
        <v>2</v>
      </c>
      <c r="C84" s="30">
        <f>D76</f>
        <v>-15</v>
      </c>
      <c r="D84" s="30">
        <f>D77</f>
        <v>31.900000000000002</v>
      </c>
      <c r="E84" s="64"/>
    </row>
    <row r="85" spans="1:10" s="16" customFormat="1">
      <c r="A85" s="61"/>
      <c r="B85" s="32"/>
      <c r="C85" s="32" t="s">
        <v>14</v>
      </c>
      <c r="D85" s="32" t="s">
        <v>15</v>
      </c>
      <c r="E85" s="64"/>
    </row>
    <row r="86" spans="1:10" s="16" customFormat="1">
      <c r="A86" s="61"/>
      <c r="B86" s="15" t="s">
        <v>27</v>
      </c>
      <c r="C86" s="33" cm="1">
        <f t="array" ref="C86:D86">LINEST(D83:D84,C83:C84,1)</f>
        <v>-1.063333333333333</v>
      </c>
      <c r="D86" s="34">
        <v>15.950000000000001</v>
      </c>
      <c r="E86" s="64"/>
    </row>
    <row r="87" spans="1:10" s="16" customFormat="1" ht="15" customHeight="1">
      <c r="A87" s="61" t="s">
        <v>34</v>
      </c>
      <c r="B87" s="65" t="s">
        <v>36</v>
      </c>
      <c r="C87" s="65"/>
      <c r="D87" s="65" t="s">
        <v>35</v>
      </c>
      <c r="E87" s="65"/>
      <c r="F87" s="61"/>
      <c r="G87" s="61"/>
      <c r="H87" s="61"/>
      <c r="I87" s="61"/>
      <c r="J87" s="61"/>
    </row>
    <row r="88" spans="1:10" s="16" customFormat="1" ht="15" customHeight="1">
      <c r="A88" s="61"/>
      <c r="B88" s="28" t="s">
        <v>10</v>
      </c>
      <c r="C88" s="28" t="s">
        <v>11</v>
      </c>
      <c r="D88" s="28" t="s">
        <v>10</v>
      </c>
      <c r="E88" s="28" t="s">
        <v>11</v>
      </c>
      <c r="F88" s="61"/>
      <c r="G88" s="61"/>
      <c r="H88" s="61"/>
      <c r="I88" s="61"/>
      <c r="J88" s="61"/>
    </row>
    <row r="89" spans="1:10" s="16" customFormat="1" ht="15" customHeight="1">
      <c r="A89" s="61"/>
      <c r="B89" s="35">
        <f>B90</f>
        <v>-2.0314658480429753</v>
      </c>
      <c r="C89" s="36">
        <f>C90</f>
        <v>18.110125351752366</v>
      </c>
      <c r="D89" s="35">
        <f>D90</f>
        <v>-2.7109557109557119</v>
      </c>
      <c r="E89" s="36">
        <f>E90</f>
        <v>18.832649572649576</v>
      </c>
      <c r="F89" s="61"/>
      <c r="G89" s="61"/>
      <c r="H89" s="61"/>
      <c r="I89" s="61"/>
      <c r="J89" s="61"/>
    </row>
    <row r="90" spans="1:10" s="16" customFormat="1" ht="15" customHeight="1">
      <c r="A90" s="61"/>
      <c r="B90" s="37">
        <f>J102</f>
        <v>-2.0314658480429753</v>
      </c>
      <c r="C90" s="36">
        <f>J101</f>
        <v>18.110125351752366</v>
      </c>
      <c r="D90" s="35">
        <f>J113</f>
        <v>-2.7109557109557119</v>
      </c>
      <c r="E90" s="38">
        <f>J112</f>
        <v>18.832649572649576</v>
      </c>
      <c r="F90" s="61"/>
      <c r="G90" s="61"/>
      <c r="H90" s="61"/>
      <c r="I90" s="61"/>
      <c r="J90" s="61"/>
    </row>
    <row r="91" spans="1:10" s="16" customFormat="1" ht="15" customHeight="1">
      <c r="A91" s="61"/>
      <c r="B91" s="35">
        <f>B90</f>
        <v>-2.0314658480429753</v>
      </c>
      <c r="C91" s="36">
        <v>0</v>
      </c>
      <c r="D91" s="35">
        <f>D90</f>
        <v>-2.7109557109557119</v>
      </c>
      <c r="E91" s="36">
        <v>0</v>
      </c>
      <c r="F91" s="61"/>
      <c r="G91" s="61"/>
      <c r="H91" s="61"/>
      <c r="I91" s="61"/>
      <c r="J91" s="61"/>
    </row>
    <row r="92" spans="1:10" s="16" customFormat="1" ht="15" customHeight="1">
      <c r="A92" s="61"/>
      <c r="B92" s="64" t="s">
        <v>37</v>
      </c>
      <c r="C92" s="64"/>
      <c r="D92" s="64"/>
      <c r="E92" s="64"/>
      <c r="F92" s="64"/>
      <c r="G92" s="64"/>
      <c r="H92" s="64"/>
      <c r="I92" s="64"/>
      <c r="J92" s="64"/>
    </row>
    <row r="93" spans="1:10" s="16" customFormat="1" ht="15" customHeight="1">
      <c r="A93" s="6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64" t="s">
        <v>42</v>
      </c>
      <c r="I93" s="64"/>
      <c r="J93" s="64"/>
    </row>
    <row r="94" spans="1:10" s="16" customFormat="1" ht="15" customHeight="1">
      <c r="A94" s="61"/>
      <c r="B94" s="16">
        <f t="shared" ref="B94:C102" si="2">B66</f>
        <v>-20</v>
      </c>
      <c r="C94" s="16">
        <f t="shared" si="2"/>
        <v>9.9600000000000009</v>
      </c>
      <c r="D94" s="16">
        <f>$C$86*B94+$D$86</f>
        <v>37.216666666666661</v>
      </c>
      <c r="E94" s="16">
        <f>D94-C94</f>
        <v>27.256666666666661</v>
      </c>
      <c r="F94" s="16">
        <f>IF(SIGN(E94*E95)=1,0,1)</f>
        <v>0</v>
      </c>
      <c r="G94" s="66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>
      <c r="A95" s="61"/>
      <c r="B95" s="16">
        <f t="shared" si="2"/>
        <v>-15</v>
      </c>
      <c r="C95" s="16">
        <f t="shared" si="2"/>
        <v>12.4</v>
      </c>
      <c r="D95" s="16">
        <f t="shared" ref="D95:D102" si="3">$C$86*B95+$D$86</f>
        <v>31.9</v>
      </c>
      <c r="E95" s="16">
        <f t="shared" ref="E95:E102" si="4">D95-C95</f>
        <v>19.5</v>
      </c>
      <c r="F95" s="16">
        <f t="shared" ref="F95:F101" si="5">IF(SIGN(E95*E96)=1,0,1)</f>
        <v>0</v>
      </c>
      <c r="G95" s="66"/>
      <c r="H95" s="16">
        <f>INDEX(B94:B102,G94)</f>
        <v>-7</v>
      </c>
      <c r="I95" s="16">
        <f>INDEX(C94:C102,G94)</f>
        <v>16.2</v>
      </c>
      <c r="J95" s="16">
        <f>INDEX(D94:D102,G94)</f>
        <v>23.393333333333331</v>
      </c>
    </row>
    <row r="96" spans="1:10" s="16" customFormat="1" ht="15" customHeight="1">
      <c r="A96" s="61"/>
      <c r="B96" s="16">
        <f t="shared" si="2"/>
        <v>-7</v>
      </c>
      <c r="C96" s="16">
        <f t="shared" si="2"/>
        <v>16.2</v>
      </c>
      <c r="D96" s="16">
        <f t="shared" si="3"/>
        <v>23.393333333333331</v>
      </c>
      <c r="E96" s="16">
        <f t="shared" si="4"/>
        <v>7.1933333333333316</v>
      </c>
      <c r="F96" s="16">
        <f t="shared" si="5"/>
        <v>1</v>
      </c>
      <c r="G96" s="66"/>
      <c r="H96" s="16">
        <f>INDEX(B94:B102,G94+1)</f>
        <v>2</v>
      </c>
      <c r="I96" s="16">
        <f>INDEX(C94:C102,G94+1)</f>
        <v>19.66</v>
      </c>
      <c r="J96" s="16">
        <f>INDEX(D94:D102,G94+1)</f>
        <v>13.823333333333334</v>
      </c>
    </row>
    <row r="97" spans="1:10" s="16" customFormat="1" ht="15" customHeight="1">
      <c r="A97" s="61"/>
      <c r="B97" s="16">
        <f t="shared" si="2"/>
        <v>2</v>
      </c>
      <c r="C97" s="16">
        <f t="shared" si="2"/>
        <v>19.66</v>
      </c>
      <c r="D97" s="16">
        <f t="shared" si="3"/>
        <v>13.823333333333334</v>
      </c>
      <c r="E97" s="16">
        <f t="shared" si="4"/>
        <v>-5.836666666666666</v>
      </c>
      <c r="F97" s="16">
        <f t="shared" si="5"/>
        <v>0</v>
      </c>
      <c r="G97" s="66"/>
      <c r="H97" s="64" t="s">
        <v>45</v>
      </c>
      <c r="I97" s="64"/>
      <c r="J97" s="64"/>
    </row>
    <row r="98" spans="1:10" s="16" customFormat="1">
      <c r="A98" s="61"/>
      <c r="B98" s="16">
        <f t="shared" si="2"/>
        <v>7</v>
      </c>
      <c r="C98" s="16">
        <f t="shared" si="2"/>
        <v>26.2</v>
      </c>
      <c r="D98" s="16">
        <f t="shared" si="3"/>
        <v>8.5066666666666695</v>
      </c>
      <c r="E98" s="16">
        <f t="shared" si="4"/>
        <v>-17.693333333333328</v>
      </c>
      <c r="F98" s="16">
        <f t="shared" si="5"/>
        <v>0</v>
      </c>
      <c r="G98" s="66"/>
      <c r="H98" s="30" t="s">
        <v>19</v>
      </c>
      <c r="I98" s="16">
        <f>SLOPE(I95:I96,H95:H96)</f>
        <v>0.38444444444444453</v>
      </c>
      <c r="J98" s="16">
        <f>SLOPE(J95:J96,H95:H96)</f>
        <v>-1.063333333333333</v>
      </c>
    </row>
    <row r="99" spans="1:10" s="16" customFormat="1">
      <c r="A99" s="61"/>
      <c r="B99" s="16">
        <f t="shared" si="2"/>
        <v>10</v>
      </c>
      <c r="C99" s="16">
        <f t="shared" si="2"/>
        <v>32.14</v>
      </c>
      <c r="D99" s="16">
        <f t="shared" si="3"/>
        <v>5.3166666666666718</v>
      </c>
      <c r="E99" s="16">
        <f t="shared" si="4"/>
        <v>-26.823333333333331</v>
      </c>
      <c r="F99" s="16">
        <f t="shared" si="5"/>
        <v>0</v>
      </c>
      <c r="G99" s="66"/>
      <c r="H99" s="30" t="s">
        <v>20</v>
      </c>
      <c r="I99" s="16">
        <f>INTERCEPT(I95:I96,H95:H96)</f>
        <v>18.891111111111112</v>
      </c>
      <c r="J99" s="16">
        <f>INTERCEPT(J95:J96,H95:H96)</f>
        <v>15.950000000000003</v>
      </c>
    </row>
    <row r="100" spans="1:10" s="16" customFormat="1">
      <c r="A100" s="61"/>
      <c r="B100" s="16">
        <f t="shared" si="2"/>
        <v>15</v>
      </c>
      <c r="C100" s="16">
        <f t="shared" si="2"/>
        <v>35.24</v>
      </c>
      <c r="D100" s="16">
        <f t="shared" si="3"/>
        <v>0</v>
      </c>
      <c r="E100" s="16">
        <f t="shared" si="4"/>
        <v>-35.24</v>
      </c>
      <c r="F100" s="16">
        <f t="shared" si="5"/>
        <v>0</v>
      </c>
      <c r="G100" s="66"/>
      <c r="H100" s="64" t="s">
        <v>46</v>
      </c>
      <c r="I100" s="64"/>
      <c r="J100" s="64"/>
    </row>
    <row r="101" spans="1:10" s="16" customFormat="1">
      <c r="A101" s="61"/>
      <c r="B101" s="16">
        <f t="shared" si="2"/>
        <v>25</v>
      </c>
      <c r="C101" s="16">
        <f t="shared" si="2"/>
        <v>39.840000000000003</v>
      </c>
      <c r="D101" s="16">
        <f t="shared" si="3"/>
        <v>-10.633333333333324</v>
      </c>
      <c r="E101" s="16">
        <f t="shared" si="4"/>
        <v>-50.473333333333329</v>
      </c>
      <c r="F101" s="16">
        <f t="shared" si="5"/>
        <v>0</v>
      </c>
      <c r="G101" s="66"/>
      <c r="H101" s="64" t="s">
        <v>47</v>
      </c>
      <c r="I101" s="64"/>
      <c r="J101" s="39">
        <f>(J98*I99-I98*J99)/(J98-I98)</f>
        <v>18.110125351752366</v>
      </c>
    </row>
    <row r="102" spans="1:10" s="16" customFormat="1">
      <c r="A102" s="61"/>
      <c r="B102" s="16">
        <f t="shared" si="2"/>
        <v>35</v>
      </c>
      <c r="C102" s="16">
        <f t="shared" si="2"/>
        <v>42.2</v>
      </c>
      <c r="D102" s="16">
        <f t="shared" si="3"/>
        <v>-21.266666666666652</v>
      </c>
      <c r="E102" s="16">
        <f t="shared" si="4"/>
        <v>-63.466666666666654</v>
      </c>
      <c r="F102" s="16">
        <f>H80</f>
        <v>0</v>
      </c>
      <c r="G102" s="66"/>
      <c r="H102" s="64" t="s">
        <v>48</v>
      </c>
      <c r="I102" s="64"/>
      <c r="J102" s="39">
        <f>(J101-J99)/J98</f>
        <v>-2.0314658480429753</v>
      </c>
    </row>
    <row r="103" spans="1:10" s="16" customFormat="1">
      <c r="A103" s="61"/>
      <c r="B103" s="64" t="s">
        <v>38</v>
      </c>
      <c r="C103" s="64"/>
      <c r="D103" s="64"/>
      <c r="E103" s="64"/>
      <c r="F103" s="64"/>
      <c r="G103" s="64"/>
      <c r="H103" s="64"/>
      <c r="I103" s="64"/>
      <c r="J103" s="64"/>
    </row>
    <row r="104" spans="1:10" s="16" customFormat="1">
      <c r="A104" s="6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64" t="s">
        <v>42</v>
      </c>
      <c r="I104" s="64"/>
      <c r="J104" s="64"/>
    </row>
    <row r="105" spans="1:10" s="16" customFormat="1">
      <c r="A105" s="61"/>
      <c r="B105" s="16">
        <f>B66</f>
        <v>-20</v>
      </c>
      <c r="C105" s="16">
        <f>D66</f>
        <v>12.24</v>
      </c>
      <c r="D105" s="16">
        <f>$C$86*B105+$D$86</f>
        <v>37.216666666666661</v>
      </c>
      <c r="E105" s="16">
        <f>D105-C105</f>
        <v>24.976666666666659</v>
      </c>
      <c r="F105" s="16">
        <f>IF(SIGN(E105*E106)=1,0,1)</f>
        <v>0</v>
      </c>
      <c r="G105" s="66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>
      <c r="A106" s="61"/>
      <c r="B106" s="16">
        <f t="shared" ref="B106:B113" si="6">B67</f>
        <v>-15</v>
      </c>
      <c r="C106" s="16">
        <f t="shared" ref="C106:C113" si="7">D67</f>
        <v>13.8</v>
      </c>
      <c r="D106" s="16">
        <f t="shared" ref="D106:D113" si="8">$C$86*B106+$D$86</f>
        <v>31.9</v>
      </c>
      <c r="E106" s="16">
        <f t="shared" ref="E106:E113" si="9">D106-C106</f>
        <v>18.099999999999998</v>
      </c>
      <c r="F106" s="16">
        <f t="shared" ref="F106:F112" si="10">IF(SIGN(E106*E107)=1,0,1)</f>
        <v>0</v>
      </c>
      <c r="G106" s="66"/>
      <c r="H106" s="16">
        <f>INDEX(B105:B113,G105)</f>
        <v>-7</v>
      </c>
      <c r="I106" s="16">
        <f>INDEX(C105:C113,G105)</f>
        <v>17.260000000000002</v>
      </c>
      <c r="J106" s="16">
        <f>INDEX(D105:D113,G105)</f>
        <v>23.393333333333331</v>
      </c>
    </row>
    <row r="107" spans="1:10" s="16" customFormat="1">
      <c r="A107" s="61"/>
      <c r="B107" s="16">
        <f t="shared" si="6"/>
        <v>-7</v>
      </c>
      <c r="C107" s="16">
        <f t="shared" si="7"/>
        <v>17.260000000000002</v>
      </c>
      <c r="D107" s="16">
        <f t="shared" si="8"/>
        <v>23.393333333333331</v>
      </c>
      <c r="E107" s="16">
        <f t="shared" si="9"/>
        <v>6.1333333333333293</v>
      </c>
      <c r="F107" s="16">
        <f t="shared" si="10"/>
        <v>1</v>
      </c>
      <c r="G107" s="66"/>
      <c r="H107" s="16">
        <f>INDEX(B105:B113,G105+1)</f>
        <v>2</v>
      </c>
      <c r="I107" s="16">
        <f>INDEX(C105:C113,G105+1)</f>
        <v>20.56</v>
      </c>
      <c r="J107" s="16">
        <f>INDEX(D105:D113,G105+1)</f>
        <v>13.823333333333334</v>
      </c>
    </row>
    <row r="108" spans="1:10" s="16" customFormat="1">
      <c r="A108" s="61"/>
      <c r="B108" s="16">
        <f t="shared" si="6"/>
        <v>2</v>
      </c>
      <c r="C108" s="16">
        <f t="shared" si="7"/>
        <v>20.56</v>
      </c>
      <c r="D108" s="16">
        <f t="shared" si="8"/>
        <v>13.823333333333334</v>
      </c>
      <c r="E108" s="16">
        <f t="shared" si="9"/>
        <v>-6.7366666666666646</v>
      </c>
      <c r="F108" s="16">
        <f t="shared" si="10"/>
        <v>0</v>
      </c>
      <c r="G108" s="66"/>
      <c r="H108" s="64" t="s">
        <v>45</v>
      </c>
      <c r="I108" s="64"/>
      <c r="J108" s="64"/>
    </row>
    <row r="109" spans="1:10" s="16" customFormat="1">
      <c r="A109" s="61"/>
      <c r="B109" s="16">
        <f t="shared" si="6"/>
        <v>7</v>
      </c>
      <c r="C109" s="16">
        <f t="shared" si="7"/>
        <v>26.8</v>
      </c>
      <c r="D109" s="16">
        <f t="shared" si="8"/>
        <v>8.5066666666666695</v>
      </c>
      <c r="E109" s="16">
        <f t="shared" si="9"/>
        <v>-18.293333333333329</v>
      </c>
      <c r="F109" s="16">
        <f t="shared" si="10"/>
        <v>0</v>
      </c>
      <c r="G109" s="66"/>
      <c r="H109" s="30" t="s">
        <v>19</v>
      </c>
      <c r="I109" s="16">
        <f>SLOPE(I106:I107,H106:H107)</f>
        <v>0.36666666666666636</v>
      </c>
      <c r="J109" s="16">
        <f>SLOPE(J106:J107,H106:H107)</f>
        <v>-1.063333333333333</v>
      </c>
    </row>
    <row r="110" spans="1:10" s="16" customFormat="1">
      <c r="A110" s="61"/>
      <c r="B110" s="16">
        <f t="shared" si="6"/>
        <v>10</v>
      </c>
      <c r="C110" s="16">
        <f t="shared" si="7"/>
        <v>28.1</v>
      </c>
      <c r="D110" s="16">
        <f t="shared" si="8"/>
        <v>5.3166666666666718</v>
      </c>
      <c r="E110" s="16">
        <f t="shared" si="9"/>
        <v>-22.783333333333331</v>
      </c>
      <c r="F110" s="16">
        <f t="shared" si="10"/>
        <v>0</v>
      </c>
      <c r="G110" s="66"/>
      <c r="H110" s="30" t="s">
        <v>20</v>
      </c>
      <c r="I110" s="16">
        <f>INTERCEPT(I106:I107,H106:H107)</f>
        <v>19.826666666666664</v>
      </c>
      <c r="J110" s="16">
        <f>INTERCEPT(J106:J107,H106:H107)</f>
        <v>15.950000000000003</v>
      </c>
    </row>
    <row r="111" spans="1:10" s="16" customFormat="1">
      <c r="A111" s="61"/>
      <c r="B111" s="16">
        <f t="shared" si="6"/>
        <v>15</v>
      </c>
      <c r="C111" s="16">
        <f t="shared" si="7"/>
        <v>31.4</v>
      </c>
      <c r="D111" s="16">
        <f t="shared" si="8"/>
        <v>0</v>
      </c>
      <c r="E111" s="16">
        <f t="shared" si="9"/>
        <v>-31.4</v>
      </c>
      <c r="F111" s="16">
        <f t="shared" si="10"/>
        <v>0</v>
      </c>
      <c r="G111" s="66"/>
      <c r="H111" s="64" t="s">
        <v>46</v>
      </c>
      <c r="I111" s="64"/>
      <c r="J111" s="64"/>
    </row>
    <row r="112" spans="1:10" s="16" customFormat="1">
      <c r="A112" s="61"/>
      <c r="B112" s="16">
        <f t="shared" si="6"/>
        <v>25</v>
      </c>
      <c r="C112" s="16">
        <f t="shared" si="7"/>
        <v>35.64</v>
      </c>
      <c r="D112" s="16">
        <f t="shared" si="8"/>
        <v>-10.633333333333324</v>
      </c>
      <c r="E112" s="16">
        <f t="shared" si="9"/>
        <v>-46.273333333333326</v>
      </c>
      <c r="F112" s="16">
        <f t="shared" si="10"/>
        <v>0</v>
      </c>
      <c r="G112" s="66"/>
      <c r="H112" s="64" t="s">
        <v>47</v>
      </c>
      <c r="I112" s="64"/>
      <c r="J112" s="39">
        <f>(J109*I110-I109*J110)/(J109-I109)</f>
        <v>18.832649572649576</v>
      </c>
    </row>
    <row r="113" spans="1:11" s="16" customFormat="1">
      <c r="A113" s="61"/>
      <c r="B113" s="16">
        <f t="shared" si="6"/>
        <v>35</v>
      </c>
      <c r="C113" s="16">
        <f t="shared" si="7"/>
        <v>37.880000000000003</v>
      </c>
      <c r="D113" s="16">
        <f t="shared" si="8"/>
        <v>-21.266666666666652</v>
      </c>
      <c r="E113" s="16">
        <f t="shared" si="9"/>
        <v>-59.146666666666654</v>
      </c>
      <c r="F113" s="16">
        <f>F102</f>
        <v>0</v>
      </c>
      <c r="G113" s="66"/>
      <c r="H113" s="64" t="s">
        <v>48</v>
      </c>
      <c r="I113" s="64"/>
      <c r="J113" s="39">
        <f>(J112-J110)/J109</f>
        <v>-2.7109557109557119</v>
      </c>
    </row>
    <row r="114" spans="1:11" s="16" customFormat="1" ht="15" customHeight="1">
      <c r="A114" s="61" t="s">
        <v>50</v>
      </c>
      <c r="B114" s="62" t="s">
        <v>49</v>
      </c>
      <c r="C114" s="62"/>
      <c r="D114" s="62"/>
      <c r="E114" s="62"/>
      <c r="F114" s="62"/>
      <c r="G114" s="62"/>
      <c r="H114" s="62"/>
      <c r="I114" s="62"/>
      <c r="J114" s="62"/>
    </row>
    <row r="115" spans="1:11" s="16" customFormat="1" ht="15" customHeight="1">
      <c r="A115" s="61"/>
      <c r="B115" s="15" t="s">
        <v>26</v>
      </c>
      <c r="C115" s="30" t="s">
        <v>10</v>
      </c>
      <c r="D115" s="31" t="s">
        <v>11</v>
      </c>
      <c r="E115" s="64"/>
      <c r="F115" s="64"/>
      <c r="G115" s="64"/>
      <c r="H115" s="64"/>
      <c r="I115" s="64"/>
      <c r="J115" s="64"/>
    </row>
    <row r="116" spans="1:11" s="16" customFormat="1" ht="15" customHeight="1">
      <c r="A116" s="61"/>
      <c r="B116" s="30">
        <v>1</v>
      </c>
      <c r="C116" s="30">
        <f>G79-0.01</f>
        <v>-15.01</v>
      </c>
      <c r="D116" s="31">
        <f>H79</f>
        <v>31.900000000000002</v>
      </c>
      <c r="E116" s="64"/>
      <c r="F116" s="64"/>
      <c r="G116" s="64"/>
      <c r="H116" s="64"/>
      <c r="I116" s="64"/>
      <c r="J116" s="64"/>
    </row>
    <row r="117" spans="1:11" s="16" customFormat="1" ht="15" customHeight="1">
      <c r="A117" s="61"/>
      <c r="B117" s="30">
        <v>2</v>
      </c>
      <c r="C117" s="30">
        <f>G80</f>
        <v>-15</v>
      </c>
      <c r="D117" s="30">
        <f>H80</f>
        <v>0</v>
      </c>
      <c r="E117" s="64"/>
      <c r="F117" s="64"/>
      <c r="G117" s="64"/>
      <c r="H117" s="64"/>
      <c r="I117" s="64"/>
      <c r="J117" s="64"/>
    </row>
    <row r="118" spans="1:11" s="16" customFormat="1" ht="15.75" customHeight="1">
      <c r="A118" s="61"/>
      <c r="B118" s="32"/>
      <c r="C118" s="32" t="s">
        <v>14</v>
      </c>
      <c r="D118" s="32" t="s">
        <v>15</v>
      </c>
      <c r="E118" s="64"/>
      <c r="F118" s="64"/>
      <c r="G118" s="64"/>
      <c r="H118" s="64"/>
      <c r="I118" s="64"/>
      <c r="J118" s="64"/>
    </row>
    <row r="119" spans="1:11" s="16" customFormat="1" ht="15.75" customHeight="1">
      <c r="A119" s="61"/>
      <c r="B119" s="15" t="s">
        <v>27</v>
      </c>
      <c r="C119" s="40" cm="1">
        <f t="array" ref="C119:D119">LINEST(D116:D117,C116:C117,1)</f>
        <v>-3190.0000000000682</v>
      </c>
      <c r="D119" s="34">
        <v>-47850.000000001026</v>
      </c>
      <c r="E119" s="64"/>
      <c r="F119" s="64"/>
      <c r="G119" s="64"/>
      <c r="H119" s="64"/>
      <c r="I119" s="64"/>
      <c r="J119" s="64"/>
    </row>
    <row r="120" spans="1:11" s="16" customFormat="1" ht="15" customHeight="1">
      <c r="A120" s="61"/>
      <c r="B120" s="64" t="s">
        <v>37</v>
      </c>
      <c r="C120" s="64"/>
      <c r="D120" s="64"/>
      <c r="E120" s="64"/>
      <c r="F120" s="64"/>
      <c r="G120" s="64"/>
      <c r="H120" s="64"/>
      <c r="I120" s="64"/>
      <c r="J120" s="64"/>
    </row>
    <row r="121" spans="1:11" s="16" customFormat="1" ht="15" customHeight="1">
      <c r="A121" s="6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64" t="s">
        <v>42</v>
      </c>
      <c r="I121" s="64"/>
      <c r="J121" s="64"/>
    </row>
    <row r="122" spans="1:11" s="16" customFormat="1" ht="15" customHeight="1">
      <c r="A122" s="61"/>
      <c r="B122" s="16">
        <f>B66</f>
        <v>-20</v>
      </c>
      <c r="C122" s="16">
        <f>C66</f>
        <v>9.9600000000000009</v>
      </c>
      <c r="D122" s="16">
        <f>$C$119*B122+$D$119</f>
        <v>15950.000000000342</v>
      </c>
      <c r="E122" s="16">
        <f t="shared" ref="E122:E130" si="11">D122-C122</f>
        <v>15940.040000000343</v>
      </c>
      <c r="F122" s="16">
        <f>IF(SIGN(E122*E123)=1,0,1)</f>
        <v>1</v>
      </c>
      <c r="G122" s="66">
        <f>MATCH(1,F122:F130,0)</f>
        <v>1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>
      <c r="A123" s="61"/>
      <c r="B123" s="16">
        <f t="shared" ref="B123:C130" si="12">B67</f>
        <v>-15</v>
      </c>
      <c r="C123" s="16">
        <f t="shared" si="12"/>
        <v>12.4</v>
      </c>
      <c r="D123" s="16">
        <f>$C$119*B123+$D$119</f>
        <v>0</v>
      </c>
      <c r="E123" s="16">
        <f t="shared" si="11"/>
        <v>-12.4</v>
      </c>
      <c r="F123" s="16">
        <f t="shared" ref="F123:F129" si="13">IF(SIGN(E123*E124)=1,0,1)</f>
        <v>0</v>
      </c>
      <c r="G123" s="66"/>
      <c r="H123" s="16">
        <f>INDEX(B122:B130,G122)</f>
        <v>-20</v>
      </c>
      <c r="I123" s="16">
        <f>INDEX(C122:C130,G122)</f>
        <v>9.9600000000000009</v>
      </c>
      <c r="J123" s="16">
        <f>INDEX(D122:D130,G122)</f>
        <v>15950.000000000342</v>
      </c>
    </row>
    <row r="124" spans="1:11" s="16" customFormat="1" ht="15" customHeight="1">
      <c r="A124" s="61"/>
      <c r="B124" s="16">
        <f t="shared" si="12"/>
        <v>-7</v>
      </c>
      <c r="C124" s="16">
        <f t="shared" si="12"/>
        <v>16.2</v>
      </c>
      <c r="D124" s="16">
        <f t="shared" ref="D124:D130" si="14">$C$119*B124+$D$119</f>
        <v>-25520.000000000549</v>
      </c>
      <c r="E124" s="16">
        <f t="shared" si="11"/>
        <v>-25536.20000000055</v>
      </c>
      <c r="F124" s="16">
        <f t="shared" si="13"/>
        <v>0</v>
      </c>
      <c r="G124" s="66"/>
      <c r="H124" s="16">
        <f>INDEX(B122:B130,G122+1)</f>
        <v>-15</v>
      </c>
      <c r="I124" s="16">
        <f>INDEX(C122:C130,G122+1)</f>
        <v>12.4</v>
      </c>
      <c r="J124" s="16">
        <f>INDEX(D122:D130,G122+1)</f>
        <v>0</v>
      </c>
    </row>
    <row r="125" spans="1:11" s="16" customFormat="1" ht="15" customHeight="1">
      <c r="A125" s="61"/>
      <c r="B125" s="16">
        <f t="shared" si="12"/>
        <v>2</v>
      </c>
      <c r="C125" s="16">
        <f t="shared" si="12"/>
        <v>19.66</v>
      </c>
      <c r="D125" s="16">
        <f t="shared" si="14"/>
        <v>-54230.000000001164</v>
      </c>
      <c r="E125" s="16">
        <f t="shared" si="11"/>
        <v>-54249.660000001168</v>
      </c>
      <c r="F125" s="16">
        <f t="shared" si="13"/>
        <v>0</v>
      </c>
      <c r="G125" s="66"/>
      <c r="H125" s="64" t="s">
        <v>45</v>
      </c>
      <c r="I125" s="64"/>
      <c r="J125" s="64"/>
    </row>
    <row r="126" spans="1:11" s="16" customFormat="1" ht="15" customHeight="1">
      <c r="A126" s="61"/>
      <c r="B126" s="16">
        <f t="shared" si="12"/>
        <v>7</v>
      </c>
      <c r="C126" s="16">
        <f t="shared" si="12"/>
        <v>26.2</v>
      </c>
      <c r="D126" s="16">
        <f>$C$119*B126+$D$119</f>
        <v>-70180.000000001499</v>
      </c>
      <c r="E126" s="16">
        <f t="shared" si="11"/>
        <v>-70206.200000001496</v>
      </c>
      <c r="F126" s="16">
        <f t="shared" si="13"/>
        <v>0</v>
      </c>
      <c r="G126" s="66"/>
      <c r="H126" s="30" t="s">
        <v>19</v>
      </c>
      <c r="I126" s="16">
        <f>SLOPE(I123:I124,H123:H124)</f>
        <v>0.48799999999999988</v>
      </c>
      <c r="J126" s="16">
        <f>SLOPE(J123:J124,H123:H124)</f>
        <v>-3190.0000000000687</v>
      </c>
    </row>
    <row r="127" spans="1:11" s="16" customFormat="1" ht="15" customHeight="1">
      <c r="A127" s="61"/>
      <c r="B127" s="16">
        <f t="shared" si="12"/>
        <v>10</v>
      </c>
      <c r="C127" s="16">
        <f t="shared" si="12"/>
        <v>32.14</v>
      </c>
      <c r="D127" s="16">
        <f t="shared" si="14"/>
        <v>-79750.000000001717</v>
      </c>
      <c r="E127" s="16">
        <f t="shared" si="11"/>
        <v>-79782.140000001717</v>
      </c>
      <c r="F127" s="16">
        <f t="shared" si="13"/>
        <v>0</v>
      </c>
      <c r="G127" s="66"/>
      <c r="H127" s="30" t="s">
        <v>20</v>
      </c>
      <c r="I127" s="16">
        <f>INTERCEPT(I123:I124,H123:H124)</f>
        <v>19.72</v>
      </c>
      <c r="J127" s="16">
        <f>INTERCEPT(J123:J124,H123:H124)</f>
        <v>-47850.000000001033</v>
      </c>
    </row>
    <row r="128" spans="1:11" s="16" customFormat="1" ht="15.75" customHeight="1">
      <c r="A128" s="61"/>
      <c r="B128" s="16">
        <f t="shared" si="12"/>
        <v>15</v>
      </c>
      <c r="C128" s="16">
        <f t="shared" si="12"/>
        <v>35.24</v>
      </c>
      <c r="D128" s="16">
        <f t="shared" si="14"/>
        <v>-95700.000000002052</v>
      </c>
      <c r="E128" s="16">
        <f t="shared" si="11"/>
        <v>-95735.240000002057</v>
      </c>
      <c r="F128" s="16">
        <f t="shared" si="13"/>
        <v>0</v>
      </c>
      <c r="G128" s="66"/>
      <c r="H128" s="64" t="s">
        <v>46</v>
      </c>
      <c r="I128" s="64"/>
      <c r="J128" s="64"/>
      <c r="K128" s="41" t="s">
        <v>51</v>
      </c>
    </row>
    <row r="129" spans="1:11" s="16" customFormat="1" ht="15" customHeight="1">
      <c r="A129" s="61"/>
      <c r="B129" s="16">
        <f t="shared" si="12"/>
        <v>25</v>
      </c>
      <c r="C129" s="16">
        <f t="shared" si="12"/>
        <v>39.840000000000003</v>
      </c>
      <c r="D129" s="16">
        <f t="shared" si="14"/>
        <v>-127600.00000000274</v>
      </c>
      <c r="E129" s="16">
        <f t="shared" si="11"/>
        <v>-127639.84000000273</v>
      </c>
      <c r="F129" s="16">
        <f t="shared" si="13"/>
        <v>0</v>
      </c>
      <c r="G129" s="66"/>
      <c r="H129" s="64" t="s">
        <v>48</v>
      </c>
      <c r="I129" s="64"/>
      <c r="J129" s="39">
        <f>(J126*I127-I126*J127)/(J126-I126)</f>
        <v>12.398103362244271</v>
      </c>
      <c r="K129" s="16">
        <f>J129</f>
        <v>12.398103362244271</v>
      </c>
    </row>
    <row r="130" spans="1:11" s="16" customFormat="1" ht="15.75" customHeight="1">
      <c r="A130" s="61"/>
      <c r="B130" s="16">
        <f t="shared" si="12"/>
        <v>35</v>
      </c>
      <c r="C130" s="16">
        <f t="shared" si="12"/>
        <v>42.2</v>
      </c>
      <c r="D130" s="16">
        <f t="shared" si="14"/>
        <v>-159500.00000000341</v>
      </c>
      <c r="E130" s="16">
        <f t="shared" si="11"/>
        <v>-159542.20000000342</v>
      </c>
      <c r="F130" s="16">
        <f>F102</f>
        <v>0</v>
      </c>
      <c r="G130" s="66"/>
      <c r="H130" s="64" t="s">
        <v>47</v>
      </c>
      <c r="I130" s="64"/>
      <c r="J130" s="39">
        <f>ROUND((J129-J127)/J126,1)</f>
        <v>-15</v>
      </c>
      <c r="K130" s="27">
        <f>G76</f>
        <v>-15</v>
      </c>
    </row>
    <row r="131" spans="1:11" s="16" customFormat="1" ht="15" customHeight="1">
      <c r="A131" s="61"/>
      <c r="B131" s="64" t="s">
        <v>38</v>
      </c>
      <c r="C131" s="64"/>
      <c r="D131" s="64"/>
      <c r="E131" s="64"/>
      <c r="F131" s="64"/>
      <c r="G131" s="64"/>
      <c r="H131" s="64"/>
      <c r="I131" s="64"/>
      <c r="J131" s="64"/>
    </row>
    <row r="132" spans="1:11" s="16" customFormat="1" ht="15" customHeight="1">
      <c r="A132" s="6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64" t="s">
        <v>42</v>
      </c>
      <c r="I132" s="64"/>
      <c r="J132" s="64"/>
    </row>
    <row r="133" spans="1:11" s="16" customFormat="1" ht="15" customHeight="1">
      <c r="A133" s="61"/>
      <c r="B133" s="16">
        <f>B122</f>
        <v>-20</v>
      </c>
      <c r="C133" s="16">
        <f>D66</f>
        <v>12.24</v>
      </c>
      <c r="D133" s="16">
        <f>$C$119*B133+$D$119</f>
        <v>15950.000000000342</v>
      </c>
      <c r="E133" s="16">
        <f>D133-C133</f>
        <v>15937.760000000342</v>
      </c>
      <c r="F133" s="16">
        <f>IF(SIGN(E133*E134)=1,0,1)</f>
        <v>1</v>
      </c>
      <c r="G133" s="66">
        <f>MATCH(1,F133:F141,0)</f>
        <v>1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>
      <c r="A134" s="61"/>
      <c r="B134" s="16">
        <f t="shared" ref="B134:B141" si="15">B123</f>
        <v>-15</v>
      </c>
      <c r="C134" s="16">
        <f t="shared" ref="C134:C141" si="16">D67</f>
        <v>13.8</v>
      </c>
      <c r="D134" s="16">
        <f t="shared" ref="D134:D141" si="17">$C$119*B134+$D$119</f>
        <v>0</v>
      </c>
      <c r="E134" s="16">
        <f t="shared" ref="E134:E141" si="18">D134-C134</f>
        <v>-13.8</v>
      </c>
      <c r="F134" s="16">
        <f t="shared" ref="F134:F140" si="19">IF(SIGN(E134*E135)=1,0,1)</f>
        <v>0</v>
      </c>
      <c r="G134" s="66"/>
      <c r="H134" s="16">
        <f>INDEX(B133:B141,G133)</f>
        <v>-20</v>
      </c>
      <c r="I134" s="16">
        <f>INDEX(C133:C141,G133)</f>
        <v>12.24</v>
      </c>
      <c r="J134" s="16">
        <f>INDEX(D133:D141,G133)</f>
        <v>15950.000000000342</v>
      </c>
    </row>
    <row r="135" spans="1:11" s="16" customFormat="1" ht="15" customHeight="1">
      <c r="A135" s="61"/>
      <c r="B135" s="16">
        <f t="shared" si="15"/>
        <v>-7</v>
      </c>
      <c r="C135" s="16">
        <f t="shared" si="16"/>
        <v>17.260000000000002</v>
      </c>
      <c r="D135" s="16">
        <f t="shared" si="17"/>
        <v>-25520.000000000549</v>
      </c>
      <c r="E135" s="16">
        <f t="shared" si="18"/>
        <v>-25537.260000000548</v>
      </c>
      <c r="F135" s="16">
        <f t="shared" si="19"/>
        <v>0</v>
      </c>
      <c r="G135" s="66"/>
      <c r="H135" s="16">
        <f>INDEX(B133:B141,G133+1)</f>
        <v>-15</v>
      </c>
      <c r="I135" s="16">
        <f>INDEX(C133:C141,G133+1)</f>
        <v>13.8</v>
      </c>
      <c r="J135" s="16">
        <f>INDEX(D133:D141,G133+1)</f>
        <v>0</v>
      </c>
    </row>
    <row r="136" spans="1:11" s="16" customFormat="1" ht="15" customHeight="1">
      <c r="A136" s="61"/>
      <c r="B136" s="16">
        <f t="shared" si="15"/>
        <v>2</v>
      </c>
      <c r="C136" s="16">
        <f t="shared" si="16"/>
        <v>20.56</v>
      </c>
      <c r="D136" s="16">
        <f t="shared" si="17"/>
        <v>-54230.000000001164</v>
      </c>
      <c r="E136" s="16">
        <f t="shared" si="18"/>
        <v>-54250.560000001162</v>
      </c>
      <c r="F136" s="16">
        <f t="shared" si="19"/>
        <v>0</v>
      </c>
      <c r="G136" s="66"/>
      <c r="H136" s="64" t="s">
        <v>45</v>
      </c>
      <c r="I136" s="64"/>
      <c r="J136" s="64"/>
    </row>
    <row r="137" spans="1:11" s="16" customFormat="1" ht="15" customHeight="1">
      <c r="A137" s="61"/>
      <c r="B137" s="16">
        <f t="shared" si="15"/>
        <v>7</v>
      </c>
      <c r="C137" s="16">
        <f t="shared" si="16"/>
        <v>26.8</v>
      </c>
      <c r="D137" s="16">
        <f t="shared" si="17"/>
        <v>-70180.000000001499</v>
      </c>
      <c r="E137" s="16">
        <f t="shared" si="18"/>
        <v>-70206.800000001502</v>
      </c>
      <c r="F137" s="16">
        <f t="shared" si="19"/>
        <v>0</v>
      </c>
      <c r="G137" s="66"/>
      <c r="H137" s="30" t="s">
        <v>19</v>
      </c>
      <c r="I137" s="16">
        <f>SLOPE(I134:I135,H134:H135)</f>
        <v>0.31200000000000011</v>
      </c>
      <c r="J137" s="16">
        <f>SLOPE(J134:J135,H134:H135)</f>
        <v>-3190.0000000000687</v>
      </c>
    </row>
    <row r="138" spans="1:11" s="16" customFormat="1" ht="15" customHeight="1">
      <c r="A138" s="61"/>
      <c r="B138" s="16">
        <f t="shared" si="15"/>
        <v>10</v>
      </c>
      <c r="C138" s="16">
        <f t="shared" si="16"/>
        <v>28.1</v>
      </c>
      <c r="D138" s="16">
        <f t="shared" si="17"/>
        <v>-79750.000000001717</v>
      </c>
      <c r="E138" s="16">
        <f>D138-C138</f>
        <v>-79778.100000001723</v>
      </c>
      <c r="F138" s="16">
        <f>IF(SIGN(E138*E139)=1,0,1)</f>
        <v>0</v>
      </c>
      <c r="G138" s="66"/>
      <c r="H138" s="30" t="s">
        <v>20</v>
      </c>
      <c r="I138" s="16">
        <f>INTERCEPT(I134:I135,H134:H135)</f>
        <v>18.48</v>
      </c>
      <c r="J138" s="16">
        <f>INTERCEPT(J134:J135,H134:H135)</f>
        <v>-47850.000000001033</v>
      </c>
    </row>
    <row r="139" spans="1:11" s="16" customFormat="1" ht="15.75" customHeight="1">
      <c r="A139" s="61"/>
      <c r="B139" s="16">
        <f t="shared" si="15"/>
        <v>15</v>
      </c>
      <c r="C139" s="16">
        <f t="shared" si="16"/>
        <v>31.4</v>
      </c>
      <c r="D139" s="16">
        <f t="shared" si="17"/>
        <v>-95700.000000002052</v>
      </c>
      <c r="E139" s="16">
        <f t="shared" si="18"/>
        <v>-95731.400000002046</v>
      </c>
      <c r="F139" s="16">
        <f t="shared" si="19"/>
        <v>0</v>
      </c>
      <c r="G139" s="66"/>
      <c r="H139" s="64" t="s">
        <v>46</v>
      </c>
      <c r="I139" s="64"/>
      <c r="J139" s="64"/>
      <c r="K139" s="41" t="s">
        <v>51</v>
      </c>
    </row>
    <row r="140" spans="1:11" s="16" customFormat="1">
      <c r="A140" s="61"/>
      <c r="B140" s="16">
        <f t="shared" si="15"/>
        <v>25</v>
      </c>
      <c r="C140" s="16">
        <f t="shared" si="16"/>
        <v>35.64</v>
      </c>
      <c r="D140" s="16">
        <f t="shared" si="17"/>
        <v>-127600.00000000274</v>
      </c>
      <c r="E140" s="16">
        <f t="shared" si="18"/>
        <v>-127635.64000000274</v>
      </c>
      <c r="F140" s="16">
        <f t="shared" si="19"/>
        <v>0</v>
      </c>
      <c r="G140" s="66"/>
      <c r="H140" s="64" t="s">
        <v>48</v>
      </c>
      <c r="I140" s="64"/>
      <c r="J140" s="39">
        <f>(J137*I138-I137*J138)/(J137-I137)</f>
        <v>13.798650414128774</v>
      </c>
      <c r="K140" s="16">
        <f>J140</f>
        <v>13.798650414128774</v>
      </c>
    </row>
    <row r="141" spans="1:11" s="16" customFormat="1">
      <c r="A141" s="61"/>
      <c r="B141" s="16">
        <f t="shared" si="15"/>
        <v>35</v>
      </c>
      <c r="C141" s="16">
        <f t="shared" si="16"/>
        <v>37.880000000000003</v>
      </c>
      <c r="D141" s="16">
        <f t="shared" si="17"/>
        <v>-159500.00000000341</v>
      </c>
      <c r="E141" s="16">
        <f t="shared" si="18"/>
        <v>-159537.88000000341</v>
      </c>
      <c r="F141" s="16">
        <f>F102</f>
        <v>0</v>
      </c>
      <c r="G141" s="66"/>
      <c r="H141" s="64" t="s">
        <v>47</v>
      </c>
      <c r="I141" s="64"/>
      <c r="J141" s="39">
        <f>ROUND((J140-J138)/J137,1)</f>
        <v>-15</v>
      </c>
      <c r="K141" s="27">
        <f>G76</f>
        <v>-15</v>
      </c>
    </row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45" customFormat="1"/>
    <row r="404" s="45" customFormat="1"/>
    <row r="405" s="45" customFormat="1"/>
    <row r="406" s="45" customFormat="1"/>
    <row r="407" s="45" customFormat="1"/>
    <row r="408" s="45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</sheetData>
  <sheetProtection algorithmName="SHA-512" hashValue="krY7TolVHLWrQQ7EfE2iJE8m1/eHZqtuNEcL1eQEGRwPOKgbo4+AEnppt/rFBvnJBYrTab472zf5fg15yWqJDQ==" saltValue="y2abHbN0oJPRbDtpIqApXw==" spinCount="100000" sheet="1" objects="1" scenarios="1"/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10" xr:uid="{43D2B5C6-AB6D-4022-8346-88F1E9EB7B67}">
      <formula1>$C$59:$C$63</formula1>
    </dataValidation>
    <dataValidation type="list" allowBlank="1" showInputMessage="1" showErrorMessage="1" sqref="C9" xr:uid="{30CDFF72-CF20-4CB7-ACEF-618CBD253E10}">
      <formula1>$G$66:$G$67</formula1>
    </dataValidation>
    <dataValidation type="list" allowBlank="1" showInputMessage="1" showErrorMessage="1" sqref="C7" xr:uid="{881CBC45-DB22-4169-85D5-71E5AD5FB2A5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2697480</xdr:colOff>
                    <xdr:row>41</xdr:row>
                    <xdr:rowOff>106680</xdr:rowOff>
                  </from>
                  <to>
                    <xdr:col>2</xdr:col>
                    <xdr:colOff>495300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441960</xdr:colOff>
                    <xdr:row>41</xdr:row>
                    <xdr:rowOff>106680</xdr:rowOff>
                  </from>
                  <to>
                    <xdr:col>3</xdr:col>
                    <xdr:colOff>556260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Props1.xml><?xml version="1.0" encoding="utf-8"?>
<ds:datastoreItem xmlns:ds="http://schemas.openxmlformats.org/officeDocument/2006/customXml" ds:itemID="{639F873B-05D3-4CE2-93C8-127BC78BF6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64134-A39D-46BF-AF73-6D4064361FD4}"/>
</file>

<file path=customXml/itemProps3.xml><?xml version="1.0" encoding="utf-8"?>
<ds:datastoreItem xmlns:ds="http://schemas.openxmlformats.org/officeDocument/2006/customXml" ds:itemID="{CAADE65A-8982-4EC5-B1C8-E002B5624C30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TEPLOTA VÝSTUPU 35°C</vt:lpstr>
      <vt:lpstr>TEPLOTA VÝSTUPU 45°C </vt:lpstr>
      <vt:lpstr>TEPLOTA VÝSTUPU 55°C</vt:lpstr>
      <vt:lpstr>'TEPLOTA VÝSTUPU 35°C'!Oblast_tisku</vt:lpstr>
      <vt:lpstr>'TEPLOTA VÝSTUPU 45°C '!Oblast_tisku</vt:lpstr>
      <vt:lpstr>'TEPLOTA VÝSTUPU 55°C'!Oblast_tisku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Pavel Vlach</cp:lastModifiedBy>
  <cp:lastPrinted>2022-07-12T10:36:25Z</cp:lastPrinted>
  <dcterms:created xsi:type="dcterms:W3CDTF">2022-06-14T13:05:27Z</dcterms:created>
  <dcterms:modified xsi:type="dcterms:W3CDTF">2024-03-22T11:17:42Z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