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5022B3EB-BCE5-7840-4BB8-8062D341818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.sharepoint.com/sites/Technickoddlen/Zdielane dokumenty/PM/PM_NÁSTROJE/WOLF/TEPELNÁ ČERPADLA/Návrh výkonů TČ s ohledem na bod bivalence(26.01.2023)/Návrh výkonu kaskády tepelných čerpadel s ohledem na bod bivalence/CHA/"/>
    </mc:Choice>
  </mc:AlternateContent>
  <xr:revisionPtr revIDLastSave="829" documentId="13_ncr:1_{4A0A91B9-194D-42F8-A458-ACE8C4DAAC1F}" xr6:coauthVersionLast="47" xr6:coauthVersionMax="47" xr10:uidLastSave="{3FA521FB-F0D2-4EDA-9D64-4265D2DD0730}"/>
  <bookViews>
    <workbookView xWindow="-108" yWindow="-108" windowWidth="23256" windowHeight="12576" firstSheet="1" activeTab="3" xr2:uid="{00000000-000D-0000-FFFF-FFFF00000000}"/>
  </bookViews>
  <sheets>
    <sheet name="TEPLOTA VÝSTUPU 25°C" sheetId="3" r:id="rId1"/>
    <sheet name="TEPLOTA VÝSTUPU 35°C" sheetId="7" r:id="rId2"/>
    <sheet name="TEPLOTA VÝSTUPU 45°C" sheetId="8" r:id="rId3"/>
    <sheet name="TEPLOTA VÝSTUPU 55°C " sheetId="9" r:id="rId4"/>
    <sheet name="TEPLOTA VÝSTUPU 65°C" sheetId="10" r:id="rId5"/>
  </sheets>
  <definedNames>
    <definedName name="_xlnm.Print_Area" localSheetId="0">'TEPLOTA VÝSTUPU 25°C'!$A$1:$M$43</definedName>
    <definedName name="_xlnm.Print_Area" localSheetId="1">'TEPLOTA VÝSTUPU 35°C'!$A$1:$M$43</definedName>
    <definedName name="_xlnm.Print_Area" localSheetId="2">'TEPLOTA VÝSTUPU 45°C'!$A$1:$M$43</definedName>
    <definedName name="_xlnm.Print_Area" localSheetId="3">'TEPLOTA VÝSTUPU 55°C '!$A$1:$M$43</definedName>
    <definedName name="_xlnm.Print_Area" localSheetId="4">'TEPLOTA VÝSTUPU 65°C'!$A$1:$M$43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1" i="10" l="1"/>
  <c r="C141" i="10"/>
  <c r="K130" i="10"/>
  <c r="C130" i="10"/>
  <c r="B130" i="10"/>
  <c r="B141" i="10"/>
  <c r="C73" i="10"/>
  <c r="C101" i="10" s="1"/>
  <c r="C69" i="10"/>
  <c r="C125" i="10" s="1"/>
  <c r="D117" i="10"/>
  <c r="F113" i="10"/>
  <c r="C113" i="10"/>
  <c r="B113" i="10"/>
  <c r="B112" i="10"/>
  <c r="D69" i="10"/>
  <c r="C136" i="10" s="1"/>
  <c r="B107" i="10"/>
  <c r="F102" i="10"/>
  <c r="F141" i="10"/>
  <c r="C102" i="10"/>
  <c r="B102" i="10"/>
  <c r="C70" i="10"/>
  <c r="C98" i="10" s="1"/>
  <c r="D83" i="10"/>
  <c r="E80" i="10"/>
  <c r="C80" i="10"/>
  <c r="D77" i="10"/>
  <c r="H76" i="10" s="1"/>
  <c r="H79" i="10" s="1"/>
  <c r="D116" i="10" s="1"/>
  <c r="D76" i="10"/>
  <c r="D79" i="10" s="1"/>
  <c r="C76" i="10"/>
  <c r="C83" i="10" s="1"/>
  <c r="D73" i="10"/>
  <c r="C112" i="10" s="1"/>
  <c r="B73" i="10"/>
  <c r="B129" i="10"/>
  <c r="B140" i="10"/>
  <c r="D72" i="10"/>
  <c r="C111" i="10" s="1"/>
  <c r="C72" i="10"/>
  <c r="C100" i="10" s="1"/>
  <c r="B72" i="10"/>
  <c r="B128" i="10"/>
  <c r="B139" i="10"/>
  <c r="D71" i="10"/>
  <c r="C138" i="10" s="1"/>
  <c r="C71" i="10"/>
  <c r="C127" i="10" s="1"/>
  <c r="B71" i="10"/>
  <c r="B127" i="10"/>
  <c r="B138" i="10"/>
  <c r="D70" i="10"/>
  <c r="C109" i="10" s="1"/>
  <c r="B70" i="10"/>
  <c r="B109" i="10"/>
  <c r="B69" i="10"/>
  <c r="B125" i="10"/>
  <c r="B136" i="10"/>
  <c r="D68" i="10"/>
  <c r="C135" i="10" s="1"/>
  <c r="C68" i="10"/>
  <c r="C124" i="10" s="1"/>
  <c r="B68" i="10"/>
  <c r="B124" i="10"/>
  <c r="B135" i="10"/>
  <c r="D67" i="10"/>
  <c r="C134" i="10" s="1"/>
  <c r="C67" i="10"/>
  <c r="C95" i="10" s="1"/>
  <c r="B67" i="10"/>
  <c r="B123" i="10"/>
  <c r="B134" i="10"/>
  <c r="D66" i="10"/>
  <c r="C133" i="10" s="1"/>
  <c r="C122" i="10"/>
  <c r="B66" i="10"/>
  <c r="B94" i="10"/>
  <c r="C11" i="10"/>
  <c r="K141" i="9"/>
  <c r="C141" i="9"/>
  <c r="K130" i="9"/>
  <c r="C130" i="9"/>
  <c r="B130" i="9"/>
  <c r="B141" i="9"/>
  <c r="B122" i="9"/>
  <c r="B133" i="9"/>
  <c r="D117" i="9"/>
  <c r="F113" i="9"/>
  <c r="C113" i="9"/>
  <c r="B113" i="9"/>
  <c r="F102" i="9"/>
  <c r="F141" i="9"/>
  <c r="C102" i="9"/>
  <c r="B102" i="9"/>
  <c r="C70" i="9"/>
  <c r="C126" i="9" s="1"/>
  <c r="D83" i="9"/>
  <c r="E80" i="9"/>
  <c r="C80" i="9"/>
  <c r="D77" i="9"/>
  <c r="H76" i="9" s="1"/>
  <c r="H79" i="9" s="1"/>
  <c r="D116" i="9" s="1"/>
  <c r="D76" i="9"/>
  <c r="C84" i="9" s="1"/>
  <c r="C76" i="9"/>
  <c r="C83" i="9" s="1"/>
  <c r="D73" i="9"/>
  <c r="C112" i="9" s="1"/>
  <c r="C73" i="9"/>
  <c r="C101" i="9" s="1"/>
  <c r="B73" i="9"/>
  <c r="B129" i="9"/>
  <c r="B140" i="9"/>
  <c r="D72" i="9"/>
  <c r="C139" i="9" s="1"/>
  <c r="C72" i="9"/>
  <c r="C128" i="9" s="1"/>
  <c r="B72" i="9"/>
  <c r="B100" i="9"/>
  <c r="D71" i="9"/>
  <c r="C138" i="9" s="1"/>
  <c r="C71" i="9"/>
  <c r="C127" i="9" s="1"/>
  <c r="B71" i="9"/>
  <c r="B110" i="9"/>
  <c r="D70" i="9"/>
  <c r="C109" i="9" s="1"/>
  <c r="B70" i="9"/>
  <c r="B126" i="9"/>
  <c r="B137" i="9"/>
  <c r="D69" i="9"/>
  <c r="C108" i="9" s="1"/>
  <c r="C69" i="9"/>
  <c r="C125" i="9" s="1"/>
  <c r="B69" i="9"/>
  <c r="B125" i="9"/>
  <c r="B136" i="9"/>
  <c r="D68" i="9"/>
  <c r="C107" i="9" s="1"/>
  <c r="C68" i="9"/>
  <c r="C124" i="9" s="1"/>
  <c r="B68" i="9"/>
  <c r="B124" i="9"/>
  <c r="B135" i="9"/>
  <c r="D67" i="9"/>
  <c r="C106" i="9" s="1"/>
  <c r="C67" i="9"/>
  <c r="C123" i="9" s="1"/>
  <c r="B67" i="9"/>
  <c r="B123" i="9"/>
  <c r="B134" i="9"/>
  <c r="D66" i="9"/>
  <c r="C133" i="9" s="1"/>
  <c r="C66" i="9"/>
  <c r="C94" i="9" s="1"/>
  <c r="B66" i="9"/>
  <c r="B94" i="9"/>
  <c r="C11" i="9"/>
  <c r="K141" i="8"/>
  <c r="C141" i="8"/>
  <c r="K130" i="8"/>
  <c r="F130" i="8"/>
  <c r="C130" i="8"/>
  <c r="B130" i="8"/>
  <c r="B141" i="8"/>
  <c r="B122" i="8"/>
  <c r="B133" i="8"/>
  <c r="D117" i="8"/>
  <c r="F113" i="8"/>
  <c r="C113" i="8"/>
  <c r="B113" i="8"/>
  <c r="F102" i="8"/>
  <c r="F141" i="8"/>
  <c r="C102" i="8"/>
  <c r="B102" i="8"/>
  <c r="D83" i="8"/>
  <c r="E80" i="8"/>
  <c r="C80" i="8"/>
  <c r="D77" i="8"/>
  <c r="D80" i="8" s="1"/>
  <c r="D76" i="8"/>
  <c r="E79" i="8" s="1"/>
  <c r="C76" i="8"/>
  <c r="C79" i="8" s="1"/>
  <c r="D73" i="8"/>
  <c r="C140" i="8" s="1"/>
  <c r="C73" i="8"/>
  <c r="C101" i="8" s="1"/>
  <c r="B73" i="8"/>
  <c r="B129" i="8"/>
  <c r="B140" i="8"/>
  <c r="D72" i="8"/>
  <c r="C111" i="8" s="1"/>
  <c r="C72" i="8"/>
  <c r="C128" i="8" s="1"/>
  <c r="B72" i="8"/>
  <c r="B100" i="8"/>
  <c r="D71" i="8"/>
  <c r="C110" i="8" s="1"/>
  <c r="C71" i="8"/>
  <c r="C127" i="8" s="1"/>
  <c r="B71" i="8"/>
  <c r="B127" i="8"/>
  <c r="B138" i="8"/>
  <c r="D70" i="8"/>
  <c r="C109" i="8" s="1"/>
  <c r="C70" i="8"/>
  <c r="C126" i="8" s="1"/>
  <c r="B70" i="8"/>
  <c r="B126" i="8"/>
  <c r="B137" i="8"/>
  <c r="D69" i="8"/>
  <c r="C108" i="8" s="1"/>
  <c r="C69" i="8"/>
  <c r="C125" i="8" s="1"/>
  <c r="B69" i="8"/>
  <c r="B125" i="8"/>
  <c r="B136" i="8"/>
  <c r="D68" i="8"/>
  <c r="C107" i="8" s="1"/>
  <c r="C68" i="8"/>
  <c r="C124" i="8" s="1"/>
  <c r="B68" i="8"/>
  <c r="B124" i="8"/>
  <c r="B135" i="8"/>
  <c r="D67" i="8"/>
  <c r="C106" i="8" s="1"/>
  <c r="C67" i="8"/>
  <c r="C95" i="8" s="1"/>
  <c r="B67" i="8"/>
  <c r="B123" i="8"/>
  <c r="B134" i="8"/>
  <c r="D66" i="8"/>
  <c r="C133" i="8" s="1"/>
  <c r="C66" i="8"/>
  <c r="C122" i="8" s="1"/>
  <c r="B66" i="8"/>
  <c r="B94" i="8"/>
  <c r="C11" i="8"/>
  <c r="K141" i="7"/>
  <c r="C141" i="7"/>
  <c r="K130" i="7"/>
  <c r="F130" i="7"/>
  <c r="C130" i="7"/>
  <c r="B130" i="7"/>
  <c r="B141" i="7"/>
  <c r="B128" i="7"/>
  <c r="B139" i="7"/>
  <c r="B127" i="7"/>
  <c r="B138" i="7"/>
  <c r="D117" i="7"/>
  <c r="C113" i="7"/>
  <c r="B113" i="7"/>
  <c r="B110" i="7"/>
  <c r="F102" i="7"/>
  <c r="F141" i="7"/>
  <c r="C102" i="7"/>
  <c r="B102" i="7"/>
  <c r="B98" i="7"/>
  <c r="D83" i="7"/>
  <c r="E80" i="7"/>
  <c r="C80" i="7"/>
  <c r="D77" i="7"/>
  <c r="D84" i="7" s="1"/>
  <c r="D76" i="7"/>
  <c r="C84" i="7" s="1"/>
  <c r="C76" i="7"/>
  <c r="C83" i="7" s="1"/>
  <c r="D73" i="7"/>
  <c r="C140" i="7" s="1"/>
  <c r="C73" i="7"/>
  <c r="C101" i="7" s="1"/>
  <c r="B73" i="7"/>
  <c r="D72" i="7"/>
  <c r="C139" i="7" s="1"/>
  <c r="C72" i="7"/>
  <c r="C100" i="7" s="1"/>
  <c r="B72" i="7"/>
  <c r="B100" i="7"/>
  <c r="D71" i="7"/>
  <c r="C110" i="7" s="1"/>
  <c r="C71" i="7"/>
  <c r="C99" i="7" s="1"/>
  <c r="B71" i="7"/>
  <c r="B99" i="7"/>
  <c r="D70" i="7"/>
  <c r="C137" i="7" s="1"/>
  <c r="C70" i="7"/>
  <c r="C98" i="7" s="1"/>
  <c r="B70" i="7"/>
  <c r="B126" i="7"/>
  <c r="B137" i="7"/>
  <c r="D69" i="7"/>
  <c r="C108" i="7" s="1"/>
  <c r="C69" i="7"/>
  <c r="C125" i="7" s="1"/>
  <c r="B69" i="7"/>
  <c r="B125" i="7"/>
  <c r="B136" i="7"/>
  <c r="D68" i="7"/>
  <c r="C107" i="7" s="1"/>
  <c r="C68" i="7"/>
  <c r="C124" i="7" s="1"/>
  <c r="B68" i="7"/>
  <c r="B124" i="7"/>
  <c r="B135" i="7"/>
  <c r="D67" i="7"/>
  <c r="C134" i="7" s="1"/>
  <c r="C67" i="7"/>
  <c r="C123" i="7" s="1"/>
  <c r="B67" i="7"/>
  <c r="B95" i="7"/>
  <c r="D66" i="7"/>
  <c r="C105" i="7" s="1"/>
  <c r="C66" i="7"/>
  <c r="C122" i="7" s="1"/>
  <c r="B66" i="7"/>
  <c r="B122" i="7"/>
  <c r="B133" i="7"/>
  <c r="C11" i="7"/>
  <c r="C66" i="3"/>
  <c r="C70" i="3"/>
  <c r="B100" i="10"/>
  <c r="C94" i="10"/>
  <c r="B99" i="10"/>
  <c r="B105" i="10"/>
  <c r="B122" i="10"/>
  <c r="B133" i="10"/>
  <c r="B98" i="10"/>
  <c r="B111" i="10"/>
  <c r="F130" i="10"/>
  <c r="B110" i="10"/>
  <c r="B126" i="10"/>
  <c r="B137" i="10"/>
  <c r="B95" i="10"/>
  <c r="B96" i="10"/>
  <c r="B97" i="10"/>
  <c r="B101" i="10"/>
  <c r="B106" i="10"/>
  <c r="B108" i="10"/>
  <c r="B98" i="9"/>
  <c r="B105" i="9"/>
  <c r="B127" i="9"/>
  <c r="B138" i="9"/>
  <c r="B99" i="9"/>
  <c r="B111" i="9"/>
  <c r="B128" i="9"/>
  <c r="B139" i="9"/>
  <c r="F130" i="9"/>
  <c r="B109" i="9"/>
  <c r="B95" i="9"/>
  <c r="B96" i="9"/>
  <c r="B97" i="9"/>
  <c r="B101" i="9"/>
  <c r="B106" i="9"/>
  <c r="B107" i="9"/>
  <c r="B108" i="9"/>
  <c r="B112" i="9"/>
  <c r="B105" i="8"/>
  <c r="B99" i="8"/>
  <c r="B98" i="8"/>
  <c r="B111" i="8"/>
  <c r="B128" i="8"/>
  <c r="B139" i="8"/>
  <c r="B110" i="8"/>
  <c r="B109" i="8"/>
  <c r="B95" i="8"/>
  <c r="B96" i="8"/>
  <c r="B97" i="8"/>
  <c r="B101" i="8"/>
  <c r="B106" i="8"/>
  <c r="B107" i="8"/>
  <c r="B108" i="8"/>
  <c r="B112" i="8"/>
  <c r="B94" i="7"/>
  <c r="B96" i="7"/>
  <c r="B108" i="7"/>
  <c r="B97" i="7"/>
  <c r="B129" i="7"/>
  <c r="B140" i="7"/>
  <c r="B112" i="7"/>
  <c r="B101" i="7"/>
  <c r="B111" i="7"/>
  <c r="B123" i="7"/>
  <c r="B134" i="7"/>
  <c r="B106" i="7"/>
  <c r="B107" i="7"/>
  <c r="B105" i="7"/>
  <c r="F113" i="7"/>
  <c r="B109" i="7"/>
  <c r="D77" i="3"/>
  <c r="C11" i="3"/>
  <c r="D66" i="3"/>
  <c r="C133" i="3"/>
  <c r="D67" i="3"/>
  <c r="C134" i="3"/>
  <c r="D68" i="3"/>
  <c r="C135" i="3"/>
  <c r="D69" i="3"/>
  <c r="C136" i="3"/>
  <c r="D70" i="3"/>
  <c r="C109" i="3"/>
  <c r="D71" i="3"/>
  <c r="C138" i="3"/>
  <c r="D72" i="3"/>
  <c r="C111" i="3"/>
  <c r="D73" i="3"/>
  <c r="C112" i="3"/>
  <c r="C141" i="3"/>
  <c r="C67" i="3"/>
  <c r="C123" i="3"/>
  <c r="C68" i="3"/>
  <c r="C96" i="3"/>
  <c r="C69" i="3"/>
  <c r="C97" i="3"/>
  <c r="C126" i="3"/>
  <c r="C71" i="3"/>
  <c r="C127" i="3"/>
  <c r="C72" i="3"/>
  <c r="C100" i="3"/>
  <c r="C73" i="3"/>
  <c r="C129" i="3"/>
  <c r="C102" i="3"/>
  <c r="C94" i="3"/>
  <c r="B67" i="3"/>
  <c r="B123" i="3"/>
  <c r="B134" i="3"/>
  <c r="B68" i="3"/>
  <c r="B124" i="3"/>
  <c r="B135" i="3"/>
  <c r="B69" i="3"/>
  <c r="B125" i="3"/>
  <c r="B136" i="3"/>
  <c r="B70" i="3"/>
  <c r="B109" i="3"/>
  <c r="B71" i="3"/>
  <c r="B99" i="3"/>
  <c r="B72" i="3"/>
  <c r="B128" i="3"/>
  <c r="B139" i="3"/>
  <c r="B73" i="3"/>
  <c r="B101" i="3"/>
  <c r="B113" i="3"/>
  <c r="B66" i="3"/>
  <c r="B122" i="3"/>
  <c r="B133" i="3"/>
  <c r="K141" i="3"/>
  <c r="K130" i="3"/>
  <c r="D117" i="3"/>
  <c r="F102" i="3"/>
  <c r="F141" i="3"/>
  <c r="D83" i="3"/>
  <c r="E80" i="3"/>
  <c r="C80" i="3"/>
  <c r="H77" i="3"/>
  <c r="D76" i="3"/>
  <c r="G77" i="3"/>
  <c r="C76" i="3"/>
  <c r="C83" i="3"/>
  <c r="B95" i="3"/>
  <c r="B96" i="3"/>
  <c r="B98" i="3"/>
  <c r="B108" i="3"/>
  <c r="B129" i="3"/>
  <c r="B140" i="3"/>
  <c r="B130" i="3"/>
  <c r="B141" i="3"/>
  <c r="B97" i="3"/>
  <c r="B106" i="3"/>
  <c r="B94" i="3"/>
  <c r="B126" i="3"/>
  <c r="B137" i="3"/>
  <c r="B105" i="3"/>
  <c r="C124" i="3"/>
  <c r="C110" i="3"/>
  <c r="C108" i="3"/>
  <c r="C98" i="3"/>
  <c r="C130" i="3"/>
  <c r="C105" i="3"/>
  <c r="C139" i="3"/>
  <c r="C107" i="3"/>
  <c r="C95" i="3"/>
  <c r="C125" i="3"/>
  <c r="C122" i="3"/>
  <c r="C137" i="3"/>
  <c r="B107" i="3"/>
  <c r="C99" i="3"/>
  <c r="B110" i="3"/>
  <c r="C140" i="3"/>
  <c r="B100" i="3"/>
  <c r="C106" i="3"/>
  <c r="C113" i="3"/>
  <c r="C101" i="3"/>
  <c r="C128" i="3"/>
  <c r="B102" i="3"/>
  <c r="B127" i="3"/>
  <c r="B138" i="3"/>
  <c r="B112" i="3"/>
  <c r="B111" i="3"/>
  <c r="F130" i="3"/>
  <c r="C79" i="3"/>
  <c r="D79" i="3"/>
  <c r="H76" i="3"/>
  <c r="H79" i="3"/>
  <c r="D116" i="3"/>
  <c r="D84" i="3"/>
  <c r="E79" i="3"/>
  <c r="G80" i="3"/>
  <c r="C117" i="3"/>
  <c r="G79" i="3"/>
  <c r="C116" i="3"/>
  <c r="C119" i="3" a="1"/>
  <c r="C119" i="3"/>
  <c r="C84" i="3"/>
  <c r="F113" i="3"/>
  <c r="D80" i="3"/>
  <c r="C86" i="3" a="1"/>
  <c r="C86" i="3"/>
  <c r="D113" i="3"/>
  <c r="E113" i="3"/>
  <c r="D139" i="3"/>
  <c r="E139" i="3"/>
  <c r="D130" i="3"/>
  <c r="E130" i="3"/>
  <c r="D133" i="3"/>
  <c r="E133" i="3"/>
  <c r="D126" i="3"/>
  <c r="E126" i="3"/>
  <c r="D140" i="3"/>
  <c r="E140" i="3"/>
  <c r="D136" i="3"/>
  <c r="E136" i="3"/>
  <c r="D135" i="3"/>
  <c r="E135" i="3"/>
  <c r="D134" i="3"/>
  <c r="E134" i="3"/>
  <c r="D127" i="3"/>
  <c r="E127" i="3"/>
  <c r="D141" i="3"/>
  <c r="E141" i="3"/>
  <c r="D128" i="3"/>
  <c r="E128" i="3"/>
  <c r="D122" i="3"/>
  <c r="E122" i="3"/>
  <c r="D137" i="3"/>
  <c r="E137" i="3"/>
  <c r="D138" i="3"/>
  <c r="E138" i="3"/>
  <c r="D129" i="3"/>
  <c r="E129" i="3"/>
  <c r="D125" i="3"/>
  <c r="E125" i="3"/>
  <c r="D124" i="3"/>
  <c r="E124" i="3"/>
  <c r="D123" i="3"/>
  <c r="E123" i="3"/>
  <c r="D106" i="3"/>
  <c r="E106" i="3"/>
  <c r="D107" i="3"/>
  <c r="E107" i="3"/>
  <c r="D108" i="3"/>
  <c r="E108" i="3"/>
  <c r="F140" i="3"/>
  <c r="D100" i="3"/>
  <c r="E100" i="3"/>
  <c r="F122" i="3"/>
  <c r="D111" i="3"/>
  <c r="E111" i="3"/>
  <c r="D98" i="3"/>
  <c r="E98" i="3"/>
  <c r="D97" i="3"/>
  <c r="E97" i="3"/>
  <c r="D102" i="3"/>
  <c r="E102" i="3"/>
  <c r="D94" i="3"/>
  <c r="E94" i="3"/>
  <c r="D110" i="3"/>
  <c r="E110" i="3"/>
  <c r="D112" i="3"/>
  <c r="E112" i="3"/>
  <c r="F112" i="3"/>
  <c r="D95" i="3"/>
  <c r="E95" i="3"/>
  <c r="D109" i="3"/>
  <c r="E109" i="3"/>
  <c r="D99" i="3"/>
  <c r="E99" i="3"/>
  <c r="D101" i="3"/>
  <c r="E101" i="3"/>
  <c r="D96" i="3"/>
  <c r="E96" i="3"/>
  <c r="D105" i="3"/>
  <c r="E105" i="3"/>
  <c r="F138" i="3"/>
  <c r="F136" i="3"/>
  <c r="F126" i="3"/>
  <c r="F123" i="3"/>
  <c r="G122" i="3"/>
  <c r="F129" i="3"/>
  <c r="F125" i="3"/>
  <c r="F135" i="3"/>
  <c r="F133" i="3"/>
  <c r="F137" i="3"/>
  <c r="F128" i="3"/>
  <c r="F124" i="3"/>
  <c r="F127" i="3"/>
  <c r="F139" i="3"/>
  <c r="F134" i="3"/>
  <c r="F111" i="3"/>
  <c r="F96" i="3"/>
  <c r="F106" i="3"/>
  <c r="F99" i="3"/>
  <c r="F105" i="3"/>
  <c r="F108" i="3"/>
  <c r="F107" i="3"/>
  <c r="F97" i="3"/>
  <c r="F101" i="3"/>
  <c r="F94" i="3"/>
  <c r="F98" i="3"/>
  <c r="F100" i="3"/>
  <c r="F109" i="3"/>
  <c r="F110" i="3"/>
  <c r="F95" i="3"/>
  <c r="H123" i="3"/>
  <c r="J124" i="3"/>
  <c r="J123" i="3"/>
  <c r="I124" i="3"/>
  <c r="H124" i="3"/>
  <c r="I123" i="3"/>
  <c r="G133" i="3"/>
  <c r="G105" i="3"/>
  <c r="I106" i="3"/>
  <c r="G94" i="3"/>
  <c r="J96" i="3"/>
  <c r="J126" i="3"/>
  <c r="I127" i="3"/>
  <c r="J127" i="3"/>
  <c r="I126" i="3"/>
  <c r="H135" i="3"/>
  <c r="H134" i="3"/>
  <c r="J135" i="3"/>
  <c r="J134" i="3"/>
  <c r="I135" i="3"/>
  <c r="I134" i="3"/>
  <c r="J95" i="3"/>
  <c r="J107" i="3"/>
  <c r="H106" i="3"/>
  <c r="J106" i="3"/>
  <c r="I107" i="3"/>
  <c r="H107" i="3"/>
  <c r="H96" i="3"/>
  <c r="H95" i="3"/>
  <c r="I95" i="3"/>
  <c r="I96" i="3"/>
  <c r="J129" i="3"/>
  <c r="K129" i="3"/>
  <c r="I137" i="3"/>
  <c r="I138" i="3"/>
  <c r="J137" i="3"/>
  <c r="J138" i="3"/>
  <c r="I110" i="3"/>
  <c r="J110" i="3"/>
  <c r="I109" i="3"/>
  <c r="J109" i="3"/>
  <c r="J98" i="3"/>
  <c r="J99" i="3"/>
  <c r="I98" i="3"/>
  <c r="I99" i="3"/>
  <c r="J130" i="3"/>
  <c r="J140" i="3"/>
  <c r="J112" i="3"/>
  <c r="E90" i="3"/>
  <c r="E89" i="3"/>
  <c r="J101" i="3"/>
  <c r="J102" i="3"/>
  <c r="B90" i="3"/>
  <c r="B91" i="3"/>
  <c r="J141" i="3"/>
  <c r="K140" i="3"/>
  <c r="J113" i="3"/>
  <c r="D90" i="3"/>
  <c r="D89" i="3"/>
  <c r="B89" i="3"/>
  <c r="C90" i="3"/>
  <c r="C89" i="3"/>
  <c r="D91" i="3"/>
  <c r="C79" i="7" l="1"/>
  <c r="C136" i="8"/>
  <c r="C84" i="8"/>
  <c r="G77" i="8"/>
  <c r="G80" i="8" s="1"/>
  <c r="C117" i="8" s="1"/>
  <c r="D79" i="8"/>
  <c r="G77" i="10"/>
  <c r="G77" i="7"/>
  <c r="G79" i="7" s="1"/>
  <c r="C116" i="7" s="1"/>
  <c r="D79" i="7"/>
  <c r="E79" i="7"/>
  <c r="C86" i="7" a="1"/>
  <c r="C86" i="7" s="1"/>
  <c r="D102" i="7" s="1"/>
  <c r="E102" i="7" s="1"/>
  <c r="C84" i="10"/>
  <c r="C96" i="10"/>
  <c r="C123" i="10"/>
  <c r="C137" i="10"/>
  <c r="C110" i="10"/>
  <c r="C105" i="10"/>
  <c r="C111" i="9"/>
  <c r="C79" i="9"/>
  <c r="C83" i="8"/>
  <c r="C79" i="10"/>
  <c r="C111" i="7"/>
  <c r="C109" i="7"/>
  <c r="C100" i="9"/>
  <c r="C135" i="9"/>
  <c r="C94" i="7"/>
  <c r="C112" i="8"/>
  <c r="C94" i="8"/>
  <c r="C100" i="8"/>
  <c r="C138" i="8"/>
  <c r="C129" i="8"/>
  <c r="C123" i="8"/>
  <c r="H77" i="8"/>
  <c r="H76" i="8"/>
  <c r="H79" i="8" s="1"/>
  <c r="D116" i="8" s="1"/>
  <c r="C106" i="10"/>
  <c r="C108" i="10"/>
  <c r="C140" i="10"/>
  <c r="C128" i="10"/>
  <c r="C97" i="10"/>
  <c r="C99" i="10"/>
  <c r="C139" i="10"/>
  <c r="D84" i="10"/>
  <c r="H77" i="10"/>
  <c r="D80" i="10"/>
  <c r="C129" i="9"/>
  <c r="C134" i="9"/>
  <c r="C106" i="7"/>
  <c r="C112" i="7"/>
  <c r="C96" i="7"/>
  <c r="C127" i="7"/>
  <c r="C129" i="7"/>
  <c r="C138" i="7"/>
  <c r="C128" i="7"/>
  <c r="C136" i="7"/>
  <c r="C95" i="7"/>
  <c r="C133" i="7"/>
  <c r="C97" i="7"/>
  <c r="C126" i="7"/>
  <c r="C135" i="7"/>
  <c r="H76" i="7"/>
  <c r="H79" i="7" s="1"/>
  <c r="D116" i="7" s="1"/>
  <c r="D80" i="7"/>
  <c r="H77" i="7"/>
  <c r="C140" i="9"/>
  <c r="C95" i="9"/>
  <c r="C122" i="9"/>
  <c r="C105" i="8"/>
  <c r="C139" i="8"/>
  <c r="C96" i="8"/>
  <c r="C135" i="8"/>
  <c r="C98" i="8"/>
  <c r="C137" i="8"/>
  <c r="C97" i="8"/>
  <c r="C134" i="8"/>
  <c r="C99" i="8"/>
  <c r="D84" i="8"/>
  <c r="C86" i="8" s="1" a="1"/>
  <c r="C86" i="8" s="1"/>
  <c r="C136" i="9"/>
  <c r="C97" i="9"/>
  <c r="C99" i="9"/>
  <c r="C107" i="10"/>
  <c r="C126" i="10"/>
  <c r="C129" i="10"/>
  <c r="C86" i="10" a="1"/>
  <c r="C86" i="10" s="1"/>
  <c r="D102" i="10" s="1"/>
  <c r="E102" i="10" s="1"/>
  <c r="E79" i="10"/>
  <c r="C96" i="9"/>
  <c r="C110" i="9"/>
  <c r="C105" i="9"/>
  <c r="C137" i="9"/>
  <c r="C98" i="9"/>
  <c r="G77" i="9"/>
  <c r="D79" i="9"/>
  <c r="E79" i="9"/>
  <c r="D80" i="9"/>
  <c r="D84" i="9"/>
  <c r="C86" i="9" s="1" a="1"/>
  <c r="C86" i="9" s="1"/>
  <c r="H77" i="9"/>
  <c r="G79" i="8" l="1"/>
  <c r="C116" i="8" s="1"/>
  <c r="G79" i="10"/>
  <c r="C116" i="10" s="1"/>
  <c r="C119" i="10" s="1" a="1"/>
  <c r="C119" i="10" s="1"/>
  <c r="D139" i="10" s="1"/>
  <c r="E139" i="10" s="1"/>
  <c r="G80" i="10"/>
  <c r="C117" i="10" s="1"/>
  <c r="D97" i="7"/>
  <c r="E97" i="7" s="1"/>
  <c r="D100" i="7"/>
  <c r="E100" i="7" s="1"/>
  <c r="D111" i="7"/>
  <c r="E111" i="7" s="1"/>
  <c r="D113" i="7"/>
  <c r="E113" i="7" s="1"/>
  <c r="D109" i="7"/>
  <c r="E109" i="7" s="1"/>
  <c r="D95" i="7"/>
  <c r="E95" i="7" s="1"/>
  <c r="D101" i="7"/>
  <c r="E101" i="7" s="1"/>
  <c r="D107" i="7"/>
  <c r="E107" i="7" s="1"/>
  <c r="G80" i="7"/>
  <c r="C117" i="7" s="1"/>
  <c r="C119" i="7" s="1" a="1"/>
  <c r="C119" i="7" s="1"/>
  <c r="D138" i="7" s="1"/>
  <c r="E138" i="7" s="1"/>
  <c r="D98" i="7"/>
  <c r="E98" i="7" s="1"/>
  <c r="D94" i="7"/>
  <c r="E94" i="7" s="1"/>
  <c r="D110" i="7"/>
  <c r="E110" i="7" s="1"/>
  <c r="D112" i="7"/>
  <c r="E112" i="7" s="1"/>
  <c r="D106" i="7"/>
  <c r="E106" i="7" s="1"/>
  <c r="D99" i="7"/>
  <c r="E99" i="7" s="1"/>
  <c r="D108" i="7"/>
  <c r="E108" i="7" s="1"/>
  <c r="D105" i="7"/>
  <c r="E105" i="7" s="1"/>
  <c r="D96" i="7"/>
  <c r="E96" i="7" s="1"/>
  <c r="C119" i="8" a="1"/>
  <c r="C119" i="8" s="1"/>
  <c r="D133" i="8" s="1"/>
  <c r="E133" i="8" s="1"/>
  <c r="D96" i="8"/>
  <c r="E96" i="8" s="1"/>
  <c r="D100" i="8"/>
  <c r="E100" i="8" s="1"/>
  <c r="D106" i="8"/>
  <c r="E106" i="8" s="1"/>
  <c r="D112" i="8"/>
  <c r="E112" i="8" s="1"/>
  <c r="D113" i="8"/>
  <c r="E113" i="8" s="1"/>
  <c r="D108" i="8"/>
  <c r="E108" i="8" s="1"/>
  <c r="D101" i="8"/>
  <c r="E101" i="8" s="1"/>
  <c r="D97" i="8"/>
  <c r="E97" i="8" s="1"/>
  <c r="D109" i="8"/>
  <c r="E109" i="8" s="1"/>
  <c r="D105" i="8"/>
  <c r="E105" i="8" s="1"/>
  <c r="D110" i="8"/>
  <c r="E110" i="8" s="1"/>
  <c r="D99" i="8"/>
  <c r="E99" i="8" s="1"/>
  <c r="D102" i="8"/>
  <c r="E102" i="8" s="1"/>
  <c r="D95" i="8"/>
  <c r="E95" i="8" s="1"/>
  <c r="D107" i="8"/>
  <c r="E107" i="8" s="1"/>
  <c r="D94" i="8"/>
  <c r="E94" i="8" s="1"/>
  <c r="D111" i="8"/>
  <c r="E111" i="8" s="1"/>
  <c r="D98" i="8"/>
  <c r="E98" i="8" s="1"/>
  <c r="D95" i="10"/>
  <c r="E95" i="10" s="1"/>
  <c r="D105" i="10"/>
  <c r="E105" i="10" s="1"/>
  <c r="D101" i="10"/>
  <c r="E101" i="10" s="1"/>
  <c r="F101" i="10" s="1"/>
  <c r="D107" i="10"/>
  <c r="E107" i="10" s="1"/>
  <c r="D94" i="10"/>
  <c r="E94" i="10" s="1"/>
  <c r="D99" i="10"/>
  <c r="E99" i="10" s="1"/>
  <c r="D112" i="10"/>
  <c r="E112" i="10" s="1"/>
  <c r="D98" i="10"/>
  <c r="E98" i="10" s="1"/>
  <c r="D111" i="10"/>
  <c r="E111" i="10" s="1"/>
  <c r="D97" i="10"/>
  <c r="E97" i="10" s="1"/>
  <c r="D100" i="10"/>
  <c r="E100" i="10" s="1"/>
  <c r="D108" i="10"/>
  <c r="E108" i="10" s="1"/>
  <c r="D106" i="10"/>
  <c r="E106" i="10" s="1"/>
  <c r="D96" i="10"/>
  <c r="E96" i="10" s="1"/>
  <c r="D109" i="10"/>
  <c r="E109" i="10" s="1"/>
  <c r="D110" i="10"/>
  <c r="E110" i="10" s="1"/>
  <c r="D113" i="10"/>
  <c r="E113" i="10" s="1"/>
  <c r="G79" i="9"/>
  <c r="C116" i="9" s="1"/>
  <c r="G80" i="9"/>
  <c r="C117" i="9" s="1"/>
  <c r="D112" i="9"/>
  <c r="E112" i="9" s="1"/>
  <c r="D97" i="9"/>
  <c r="E97" i="9" s="1"/>
  <c r="D105" i="9"/>
  <c r="E105" i="9" s="1"/>
  <c r="D111" i="9"/>
  <c r="E111" i="9" s="1"/>
  <c r="D100" i="9"/>
  <c r="E100" i="9" s="1"/>
  <c r="D113" i="9"/>
  <c r="E113" i="9" s="1"/>
  <c r="D96" i="9"/>
  <c r="E96" i="9" s="1"/>
  <c r="D108" i="9"/>
  <c r="E108" i="9" s="1"/>
  <c r="D98" i="9"/>
  <c r="E98" i="9" s="1"/>
  <c r="D101" i="9"/>
  <c r="E101" i="9" s="1"/>
  <c r="D106" i="9"/>
  <c r="E106" i="9" s="1"/>
  <c r="D109" i="9"/>
  <c r="E109" i="9" s="1"/>
  <c r="D99" i="9"/>
  <c r="E99" i="9" s="1"/>
  <c r="D102" i="9"/>
  <c r="E102" i="9" s="1"/>
  <c r="D95" i="9"/>
  <c r="E95" i="9" s="1"/>
  <c r="D94" i="9"/>
  <c r="E94" i="9" s="1"/>
  <c r="D110" i="9"/>
  <c r="E110" i="9" s="1"/>
  <c r="D107" i="9"/>
  <c r="E107" i="9" s="1"/>
  <c r="F112" i="7" l="1"/>
  <c r="F110" i="7"/>
  <c r="F100" i="7"/>
  <c r="F99" i="7"/>
  <c r="F105" i="7"/>
  <c r="D140" i="10"/>
  <c r="E140" i="10" s="1"/>
  <c r="F139" i="10" s="1"/>
  <c r="D129" i="10"/>
  <c r="E129" i="10" s="1"/>
  <c r="D138" i="10"/>
  <c r="E138" i="10" s="1"/>
  <c r="F138" i="10" s="1"/>
  <c r="D141" i="10"/>
  <c r="E141" i="10" s="1"/>
  <c r="D122" i="10"/>
  <c r="E122" i="10" s="1"/>
  <c r="D134" i="10"/>
  <c r="E134" i="10" s="1"/>
  <c r="D127" i="10"/>
  <c r="E127" i="10" s="1"/>
  <c r="D128" i="10"/>
  <c r="E128" i="10" s="1"/>
  <c r="D137" i="10"/>
  <c r="E137" i="10" s="1"/>
  <c r="D136" i="10"/>
  <c r="E136" i="10" s="1"/>
  <c r="D126" i="10"/>
  <c r="E126" i="10" s="1"/>
  <c r="D133" i="10"/>
  <c r="E133" i="10" s="1"/>
  <c r="D125" i="10"/>
  <c r="E125" i="10" s="1"/>
  <c r="D124" i="10"/>
  <c r="E124" i="10" s="1"/>
  <c r="D123" i="10"/>
  <c r="E123" i="10" s="1"/>
  <c r="D130" i="10"/>
  <c r="E130" i="10" s="1"/>
  <c r="D135" i="10"/>
  <c r="E135" i="10" s="1"/>
  <c r="F107" i="7"/>
  <c r="F97" i="7"/>
  <c r="F101" i="7"/>
  <c r="D130" i="7"/>
  <c r="E130" i="7" s="1"/>
  <c r="D126" i="7"/>
  <c r="E126" i="7" s="1"/>
  <c r="D122" i="7"/>
  <c r="E122" i="7" s="1"/>
  <c r="F98" i="7"/>
  <c r="D125" i="7"/>
  <c r="E125" i="7" s="1"/>
  <c r="D139" i="7"/>
  <c r="E139" i="7" s="1"/>
  <c r="F138" i="7" s="1"/>
  <c r="D128" i="7"/>
  <c r="E128" i="7" s="1"/>
  <c r="D140" i="7"/>
  <c r="E140" i="7" s="1"/>
  <c r="D134" i="7"/>
  <c r="E134" i="7" s="1"/>
  <c r="D124" i="7"/>
  <c r="E124" i="7" s="1"/>
  <c r="D135" i="7"/>
  <c r="E135" i="7" s="1"/>
  <c r="D137" i="7"/>
  <c r="E137" i="7" s="1"/>
  <c r="F137" i="7" s="1"/>
  <c r="F108" i="7"/>
  <c r="D133" i="7"/>
  <c r="E133" i="7" s="1"/>
  <c r="D123" i="7"/>
  <c r="E123" i="7" s="1"/>
  <c r="D129" i="7"/>
  <c r="E129" i="7" s="1"/>
  <c r="D136" i="7"/>
  <c r="E136" i="7" s="1"/>
  <c r="D127" i="7"/>
  <c r="E127" i="7" s="1"/>
  <c r="D141" i="7"/>
  <c r="E141" i="7" s="1"/>
  <c r="D123" i="8"/>
  <c r="E123" i="8" s="1"/>
  <c r="D127" i="8"/>
  <c r="E127" i="8" s="1"/>
  <c r="D141" i="8"/>
  <c r="E141" i="8" s="1"/>
  <c r="D137" i="8"/>
  <c r="E137" i="8" s="1"/>
  <c r="D140" i="8"/>
  <c r="E140" i="8" s="1"/>
  <c r="D138" i="8"/>
  <c r="E138" i="8" s="1"/>
  <c r="D135" i="8"/>
  <c r="E135" i="8" s="1"/>
  <c r="D122" i="8"/>
  <c r="E122" i="8" s="1"/>
  <c r="D130" i="8"/>
  <c r="E130" i="8" s="1"/>
  <c r="D129" i="8"/>
  <c r="E129" i="8" s="1"/>
  <c r="D126" i="8"/>
  <c r="E126" i="8" s="1"/>
  <c r="D136" i="8"/>
  <c r="E136" i="8" s="1"/>
  <c r="D139" i="8"/>
  <c r="E139" i="8" s="1"/>
  <c r="D134" i="8"/>
  <c r="E134" i="8" s="1"/>
  <c r="F133" i="8" s="1"/>
  <c r="D124" i="8"/>
  <c r="E124" i="8" s="1"/>
  <c r="D125" i="8"/>
  <c r="E125" i="8" s="1"/>
  <c r="D128" i="8"/>
  <c r="E128" i="8" s="1"/>
  <c r="F109" i="7"/>
  <c r="F106" i="7"/>
  <c r="F106" i="10"/>
  <c r="C119" i="9" a="1"/>
  <c r="C119" i="9" s="1"/>
  <c r="D127" i="9" s="1"/>
  <c r="E127" i="9" s="1"/>
  <c r="F99" i="10"/>
  <c r="F94" i="7"/>
  <c r="F110" i="8"/>
  <c r="F94" i="8"/>
  <c r="F111" i="8"/>
  <c r="F105" i="8"/>
  <c r="F97" i="8"/>
  <c r="F101" i="8"/>
  <c r="F95" i="8"/>
  <c r="F111" i="10"/>
  <c r="F98" i="10"/>
  <c r="F96" i="10"/>
  <c r="F112" i="10"/>
  <c r="F108" i="10"/>
  <c r="F95" i="10"/>
  <c r="F105" i="10"/>
  <c r="F100" i="10"/>
  <c r="F107" i="10"/>
  <c r="F110" i="10"/>
  <c r="F109" i="10"/>
  <c r="F111" i="7"/>
  <c r="F96" i="7"/>
  <c r="F95" i="7"/>
  <c r="F106" i="8"/>
  <c r="F99" i="8"/>
  <c r="F98" i="8"/>
  <c r="F109" i="8"/>
  <c r="F108" i="8"/>
  <c r="F112" i="8"/>
  <c r="F100" i="8"/>
  <c r="F107" i="8"/>
  <c r="F96" i="8"/>
  <c r="F94" i="10"/>
  <c r="F97" i="10"/>
  <c r="F100" i="9"/>
  <c r="F106" i="9"/>
  <c r="F95" i="9"/>
  <c r="F94" i="9"/>
  <c r="F109" i="9"/>
  <c r="F111" i="9"/>
  <c r="F105" i="9"/>
  <c r="F107" i="9"/>
  <c r="F97" i="9"/>
  <c r="F99" i="9"/>
  <c r="F101" i="9"/>
  <c r="F110" i="9"/>
  <c r="F98" i="9"/>
  <c r="F112" i="9"/>
  <c r="F108" i="9"/>
  <c r="F96" i="9"/>
  <c r="F136" i="10" l="1"/>
  <c r="F129" i="10"/>
  <c r="F136" i="8"/>
  <c r="F126" i="8"/>
  <c r="F128" i="8"/>
  <c r="F135" i="8"/>
  <c r="F137" i="8"/>
  <c r="F140" i="8"/>
  <c r="G105" i="10"/>
  <c r="H106" i="10" s="1"/>
  <c r="F140" i="10"/>
  <c r="F124" i="10"/>
  <c r="F134" i="10"/>
  <c r="F137" i="10"/>
  <c r="F135" i="10"/>
  <c r="F128" i="10"/>
  <c r="F123" i="10"/>
  <c r="F129" i="8"/>
  <c r="F126" i="7"/>
  <c r="F133" i="7"/>
  <c r="F129" i="7"/>
  <c r="F124" i="7"/>
  <c r="F127" i="10"/>
  <c r="F122" i="10"/>
  <c r="F133" i="10"/>
  <c r="G133" i="10" s="1"/>
  <c r="I134" i="10" s="1"/>
  <c r="F125" i="10"/>
  <c r="F126" i="10"/>
  <c r="F135" i="7"/>
  <c r="F134" i="7"/>
  <c r="F140" i="7"/>
  <c r="F123" i="7"/>
  <c r="F128" i="7"/>
  <c r="F122" i="7"/>
  <c r="F127" i="7"/>
  <c r="F125" i="7"/>
  <c r="F136" i="7"/>
  <c r="F139" i="7"/>
  <c r="G105" i="7"/>
  <c r="H106" i="7" s="1"/>
  <c r="F122" i="8"/>
  <c r="F127" i="8"/>
  <c r="F125" i="8"/>
  <c r="F123" i="8"/>
  <c r="F134" i="8"/>
  <c r="G133" i="8" s="1"/>
  <c r="J135" i="8" s="1"/>
  <c r="F138" i="8"/>
  <c r="F139" i="8"/>
  <c r="F124" i="8"/>
  <c r="D125" i="9"/>
  <c r="E125" i="9" s="1"/>
  <c r="D141" i="9"/>
  <c r="E141" i="9" s="1"/>
  <c r="D137" i="9"/>
  <c r="E137" i="9" s="1"/>
  <c r="D124" i="9"/>
  <c r="E124" i="9" s="1"/>
  <c r="D133" i="9"/>
  <c r="E133" i="9" s="1"/>
  <c r="D128" i="9"/>
  <c r="E128" i="9" s="1"/>
  <c r="F127" i="9" s="1"/>
  <c r="D126" i="9"/>
  <c r="E126" i="9" s="1"/>
  <c r="F126" i="9" s="1"/>
  <c r="D134" i="9"/>
  <c r="E134" i="9" s="1"/>
  <c r="D130" i="9"/>
  <c r="E130" i="9" s="1"/>
  <c r="D122" i="9"/>
  <c r="E122" i="9" s="1"/>
  <c r="D139" i="9"/>
  <c r="E139" i="9" s="1"/>
  <c r="D129" i="9"/>
  <c r="E129" i="9" s="1"/>
  <c r="D135" i="9"/>
  <c r="E135" i="9" s="1"/>
  <c r="D136" i="9"/>
  <c r="E136" i="9" s="1"/>
  <c r="D123" i="9"/>
  <c r="E123" i="9" s="1"/>
  <c r="D140" i="9"/>
  <c r="E140" i="9" s="1"/>
  <c r="D138" i="9"/>
  <c r="E138" i="9" s="1"/>
  <c r="G94" i="8"/>
  <c r="H95" i="8" s="1"/>
  <c r="G105" i="8"/>
  <c r="H106" i="8" s="1"/>
  <c r="G94" i="10"/>
  <c r="H95" i="10" s="1"/>
  <c r="G94" i="7"/>
  <c r="I95" i="7" s="1"/>
  <c r="G105" i="9"/>
  <c r="H107" i="9" s="1"/>
  <c r="G94" i="9"/>
  <c r="H95" i="9" s="1"/>
  <c r="G122" i="10" l="1"/>
  <c r="H124" i="10" s="1"/>
  <c r="G122" i="8"/>
  <c r="I124" i="8" s="1"/>
  <c r="G133" i="7"/>
  <c r="H135" i="7" s="1"/>
  <c r="I106" i="10"/>
  <c r="H107" i="10"/>
  <c r="J107" i="10"/>
  <c r="I107" i="10"/>
  <c r="J106" i="10"/>
  <c r="G122" i="7"/>
  <c r="I123" i="7" s="1"/>
  <c r="F134" i="9"/>
  <c r="H107" i="7"/>
  <c r="J107" i="7"/>
  <c r="I107" i="7"/>
  <c r="J106" i="7"/>
  <c r="I106" i="7"/>
  <c r="H134" i="8"/>
  <c r="H135" i="8"/>
  <c r="I134" i="8"/>
  <c r="I135" i="8"/>
  <c r="J134" i="8"/>
  <c r="F133" i="9"/>
  <c r="F138" i="9"/>
  <c r="F137" i="9"/>
  <c r="F124" i="9"/>
  <c r="F122" i="9"/>
  <c r="F140" i="9"/>
  <c r="F139" i="9"/>
  <c r="F136" i="9"/>
  <c r="F135" i="9"/>
  <c r="F129" i="9"/>
  <c r="F123" i="9"/>
  <c r="F128" i="9"/>
  <c r="F125" i="9"/>
  <c r="J135" i="10"/>
  <c r="J134" i="10"/>
  <c r="H135" i="10"/>
  <c r="I135" i="10"/>
  <c r="H134" i="10"/>
  <c r="J95" i="8"/>
  <c r="I106" i="8"/>
  <c r="H96" i="8"/>
  <c r="I95" i="8"/>
  <c r="H107" i="8"/>
  <c r="J106" i="8"/>
  <c r="J96" i="8"/>
  <c r="J107" i="8"/>
  <c r="I96" i="8"/>
  <c r="I107" i="8"/>
  <c r="I96" i="10"/>
  <c r="J95" i="10"/>
  <c r="H96" i="10"/>
  <c r="I95" i="10"/>
  <c r="J96" i="10"/>
  <c r="J95" i="7"/>
  <c r="I96" i="7"/>
  <c r="H95" i="7"/>
  <c r="H96" i="7"/>
  <c r="J96" i="7"/>
  <c r="H96" i="9"/>
  <c r="J95" i="9"/>
  <c r="I95" i="9"/>
  <c r="I106" i="9"/>
  <c r="J106" i="9"/>
  <c r="I107" i="9"/>
  <c r="J96" i="9"/>
  <c r="J107" i="9"/>
  <c r="I96" i="9"/>
  <c r="H106" i="9"/>
  <c r="I123" i="10" l="1"/>
  <c r="H123" i="10"/>
  <c r="J123" i="10"/>
  <c r="J124" i="10"/>
  <c r="I124" i="10"/>
  <c r="I110" i="10"/>
  <c r="H124" i="8"/>
  <c r="J124" i="8"/>
  <c r="H123" i="8"/>
  <c r="I123" i="8"/>
  <c r="J123" i="8"/>
  <c r="I137" i="8"/>
  <c r="I134" i="7"/>
  <c r="H134" i="7"/>
  <c r="I135" i="7"/>
  <c r="J135" i="7"/>
  <c r="J134" i="7"/>
  <c r="J109" i="10"/>
  <c r="I109" i="10"/>
  <c r="J110" i="10"/>
  <c r="G133" i="9"/>
  <c r="I134" i="9" s="1"/>
  <c r="G122" i="9"/>
  <c r="H123" i="9" s="1"/>
  <c r="I124" i="7"/>
  <c r="H123" i="7"/>
  <c r="H124" i="7"/>
  <c r="J124" i="7"/>
  <c r="J123" i="7"/>
  <c r="J110" i="7"/>
  <c r="J109" i="7"/>
  <c r="I109" i="7"/>
  <c r="I110" i="7"/>
  <c r="J138" i="8"/>
  <c r="I138" i="8"/>
  <c r="J137" i="8"/>
  <c r="J137" i="10"/>
  <c r="I137" i="10"/>
  <c r="J98" i="10"/>
  <c r="J138" i="10"/>
  <c r="I138" i="10"/>
  <c r="J99" i="8"/>
  <c r="I110" i="8"/>
  <c r="I109" i="8"/>
  <c r="J98" i="8"/>
  <c r="I98" i="8"/>
  <c r="I99" i="8"/>
  <c r="J109" i="8"/>
  <c r="J110" i="8"/>
  <c r="I98" i="10"/>
  <c r="I99" i="10"/>
  <c r="J99" i="10"/>
  <c r="J99" i="7"/>
  <c r="I99" i="7"/>
  <c r="J98" i="7"/>
  <c r="I98" i="7"/>
  <c r="I98" i="9"/>
  <c r="J99" i="9"/>
  <c r="J98" i="9"/>
  <c r="I99" i="9"/>
  <c r="J110" i="9"/>
  <c r="I110" i="9"/>
  <c r="I109" i="9"/>
  <c r="J109" i="9"/>
  <c r="J127" i="10" l="1"/>
  <c r="I127" i="10"/>
  <c r="J126" i="10"/>
  <c r="I126" i="10"/>
  <c r="I138" i="7"/>
  <c r="I137" i="7"/>
  <c r="I127" i="8"/>
  <c r="I126" i="8"/>
  <c r="J112" i="10"/>
  <c r="J113" i="10" s="1"/>
  <c r="D90" i="10" s="1"/>
  <c r="D91" i="10" s="1"/>
  <c r="J127" i="8"/>
  <c r="J126" i="8"/>
  <c r="J137" i="7"/>
  <c r="J126" i="7"/>
  <c r="J138" i="7"/>
  <c r="H124" i="9"/>
  <c r="J124" i="9"/>
  <c r="I123" i="9"/>
  <c r="J123" i="9"/>
  <c r="H135" i="9"/>
  <c r="I135" i="9"/>
  <c r="J135" i="9"/>
  <c r="J134" i="9"/>
  <c r="H134" i="9"/>
  <c r="I124" i="9"/>
  <c r="I126" i="7"/>
  <c r="J127" i="7"/>
  <c r="I127" i="7"/>
  <c r="J112" i="7"/>
  <c r="E90" i="7" s="1"/>
  <c r="E89" i="7" s="1"/>
  <c r="J140" i="8"/>
  <c r="K140" i="8" s="1"/>
  <c r="J140" i="10"/>
  <c r="J141" i="10" s="1"/>
  <c r="J112" i="8"/>
  <c r="E90" i="8" s="1"/>
  <c r="E89" i="8" s="1"/>
  <c r="J101" i="8"/>
  <c r="C90" i="8" s="1"/>
  <c r="C89" i="8" s="1"/>
  <c r="J101" i="10"/>
  <c r="J102" i="10" s="1"/>
  <c r="B90" i="10" s="1"/>
  <c r="B91" i="10" s="1"/>
  <c r="J101" i="7"/>
  <c r="C90" i="7" s="1"/>
  <c r="C89" i="7" s="1"/>
  <c r="J101" i="9"/>
  <c r="J102" i="9" s="1"/>
  <c r="B90" i="9" s="1"/>
  <c r="J112" i="9"/>
  <c r="E90" i="9" s="1"/>
  <c r="E89" i="9" s="1"/>
  <c r="J129" i="10" l="1"/>
  <c r="K129" i="10" s="1"/>
  <c r="J140" i="7"/>
  <c r="K140" i="7" s="1"/>
  <c r="J129" i="8"/>
  <c r="K129" i="8" s="1"/>
  <c r="E90" i="10"/>
  <c r="E89" i="10" s="1"/>
  <c r="D89" i="10"/>
  <c r="I127" i="9"/>
  <c r="J127" i="9"/>
  <c r="I138" i="9"/>
  <c r="J126" i="9"/>
  <c r="J137" i="9"/>
  <c r="I126" i="9"/>
  <c r="I137" i="9"/>
  <c r="J138" i="9"/>
  <c r="J129" i="7"/>
  <c r="J130" i="7" s="1"/>
  <c r="J113" i="7"/>
  <c r="D90" i="7" s="1"/>
  <c r="D89" i="7" s="1"/>
  <c r="K140" i="10"/>
  <c r="J141" i="8"/>
  <c r="J130" i="10"/>
  <c r="J113" i="8"/>
  <c r="D90" i="8" s="1"/>
  <c r="D89" i="8" s="1"/>
  <c r="J102" i="8"/>
  <c r="B90" i="8" s="1"/>
  <c r="B89" i="8" s="1"/>
  <c r="C90" i="10"/>
  <c r="C89" i="10" s="1"/>
  <c r="B89" i="10"/>
  <c r="J102" i="7"/>
  <c r="B90" i="7" s="1"/>
  <c r="B89" i="7" s="1"/>
  <c r="C90" i="9"/>
  <c r="C89" i="9" s="1"/>
  <c r="J113" i="9"/>
  <c r="D90" i="9" s="1"/>
  <c r="D91" i="9" s="1"/>
  <c r="B91" i="9"/>
  <c r="B89" i="9"/>
  <c r="J141" i="7" l="1"/>
  <c r="J130" i="8"/>
  <c r="J129" i="9"/>
  <c r="K129" i="9" s="1"/>
  <c r="J140" i="9"/>
  <c r="K140" i="9" s="1"/>
  <c r="K129" i="7"/>
  <c r="D91" i="7"/>
  <c r="D91" i="8"/>
  <c r="B91" i="8"/>
  <c r="B91" i="7"/>
  <c r="D89" i="9"/>
  <c r="J130" i="9" l="1"/>
  <c r="J14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3C1ADB7B-7549-47B6-9BE0-2E4E57BEA7D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84B01E1B-F976-4111-85C5-DD94F704AC1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BC9D136D-D2D4-4368-82B8-35208BC83D4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4D196CAE-7AF7-446B-81D8-01A663F1C9F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9281C1B6-724C-40B9-8F58-B8EF4D114AC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3B5195BB-772D-4772-9A66-E2EA7FC5F02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DAD42411-871E-41DE-9453-65D688DE551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DFAC5B00-E9FF-4D5A-A477-ECC8A315E77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2CD95595-EF8E-449A-9354-D1AFAA144AE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F5195199-C436-4C11-A976-FA22449D707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48B8EF4B-F681-4DAA-A90C-514C0FD63A5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5B35DA48-E398-4979-887B-4F8FEEA6C73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EBA5E377-F6D2-47FE-B540-EF91F6710AD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B39342B0-C1BF-464C-8242-B117356081C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4711E7D6-0A33-44AB-BF4E-43A001073DE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F9518B75-CF26-4ABE-8655-54A710280A0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FB3DB074-8A90-40A0-A68F-EA0F26AD461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5CBF3891-3725-4437-B809-1951DF9F86C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990159FA-D077-422E-B15F-6907C183CC1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45758D73-560C-4354-BB10-2F0701F42CD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9A9DB4FF-D88C-4552-93B9-375234A4ECB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70616313-7CD7-4D7F-9DBB-42ACDB9B3B2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C28FEA4F-EEA4-4B26-AAFB-E4FD5D98183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7905531C-5DCC-4302-89F8-045594C7D38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DE1D7BBA-FFF0-4D6B-B530-73CCB4C87D1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D9B38430-7DC3-4B32-9AED-0E44A3BFE62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18973859-ED70-4713-9271-6177DC6AC9B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1206EF90-3E73-440D-8C48-7DF30B4BCD1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8F2B84F7-68D0-4239-ABC9-C2644A83E58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1260D826-051E-4189-B9F8-940952A51EA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6B982410-85A5-4337-B142-273A0A444A9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849A3972-1ED6-48D8-972F-F6B2A27BB2D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0F238212-E6A8-499C-9E81-318A2CA86A9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54B1DE1D-EE0E-407E-B9B0-A17286EC27F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72B870C0-F0D9-47CC-AD20-ACD42A7E745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0DC771E7-77D4-481A-9BF3-FF29A81B2FB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4792C170-E0CF-4C7B-95A2-9EF72FB976E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23A24C5E-7678-44BE-AA1B-23A3F54D96B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36DBA4EB-B14C-4FE1-B007-520A4A9C2B9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126D28AD-F82D-4740-80B9-710626DECCD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99C84EF1-C431-45BC-8C2E-1DC232C9857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E11A3B45-FDB3-4053-938D-EEB02895645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1137534E-FF05-418F-B2E8-36DEFCCAC5A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78CDF738-9A04-4A9E-ABF8-39CC233F021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EE02422A-52C0-41BF-ABC3-5AE0D6C08CC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5B692EB2-D719-4D98-8E0C-E906E630A71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C59ABADF-55D5-40F3-B43A-02B60973AB8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9FF4FCC0-B580-4759-B763-78CE893C2A8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C4CBF48C-A5FE-499B-8B33-23602609C88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0749B0B3-680A-47E9-97A9-A3500C6EC32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7C7F319E-D7B8-4E5F-B01D-91E7D2F5E1E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82F9C06A-78B2-4045-8563-005D99B100C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0250598E-D09F-489E-B0CE-890308F0971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51D7EFC3-1C1B-499B-AA8C-C32B7012A97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2E5E1A8D-0BE0-4ABA-884C-F91DBFB3C87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<sst xmlns="http://schemas.openxmlformats.org/spreadsheetml/2006/main" count="750" uniqueCount="64">
  <si>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</si>
  <si>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</si>
  <si>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</si>
  <si>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</si>
  <si>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</si>
  <si>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</si>
  <si>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-</t>
  </si>
  <si>
    <t>Druh topného systému:</t>
  </si>
  <si>
    <t>Velkoplošné systémy</t>
  </si>
  <si>
    <t>Celkový potřebný tepelný výkon:</t>
  </si>
  <si>
    <t>X</t>
  </si>
  <si>
    <t>Y</t>
  </si>
  <si>
    <t>Venkovní teplota:</t>
  </si>
  <si>
    <t>Otopná tělesa</t>
  </si>
  <si>
    <t>A</t>
  </si>
  <si>
    <t>B</t>
  </si>
  <si>
    <t>ROZDÍL</t>
  </si>
  <si>
    <t>STEP II</t>
  </si>
  <si>
    <t>VENKOVNÍ TEPLOTA (°C)</t>
  </si>
  <si>
    <t>Slope</t>
  </si>
  <si>
    <t>Intercept</t>
  </si>
  <si>
    <t>ZADÁNÍ VÝKONOVÝCH KŘIVEK TEPELNÉHO ČERPADLA - ZADAT ŽLUTĚ OZNAČENÁ POLE</t>
  </si>
  <si>
    <t>PARAMETRIZACE MEZNÍ KŘIVKY BIVALENCE</t>
  </si>
  <si>
    <t>Souřadnice</t>
  </si>
  <si>
    <t>SOUŘADNICE MEZNÍ KŘIVKY BIVALENCE:</t>
  </si>
  <si>
    <t>LINEARIZACE MEZNÍ KŘIVKY BIVALENCE Y=AX+B</t>
  </si>
  <si>
    <t>SOUŘADNICE</t>
  </si>
  <si>
    <t>Y=Ax+B:</t>
  </si>
  <si>
    <t>VODOROVNÁ ČÁST KŘIVKY BIVALENCE -&gt;</t>
  </si>
  <si>
    <t>SVISLÁ ČÁST KŘIVKY BIVALENCE -&gt;</t>
  </si>
  <si>
    <t>ROZKLIKÁVACÍ NABÍDKY (MOŽNOSTI):</t>
  </si>
  <si>
    <t>TYP PŘEDÁVACÍ PLOCHY SYSTÉMU VTP:</t>
  </si>
  <si>
    <t>NEJVYŠŠÍ VENKOVNÍ TEPLOTA V TOPNÉM OBDOBÍ</t>
  </si>
  <si>
    <t>EXTRÉMNÍ VÝPOČTOVÁ VENKOVNÍ TEPLOTA te</t>
  </si>
  <si>
    <t>VYNÁŠENÍ BODU BIVALENCE:</t>
  </si>
  <si>
    <t>TEPELNÉ ČERPADLO 2</t>
  </si>
  <si>
    <t>TEPELNÉ ČERPADLO 1</t>
  </si>
  <si>
    <t>HODNOTY TČ 1</t>
  </si>
  <si>
    <t>HODNOTY TČ 2</t>
  </si>
  <si>
    <t>TEPLOTA</t>
  </si>
  <si>
    <t>VÝKON KOMPRESORU</t>
  </si>
  <si>
    <t>STEP 3</t>
  </si>
  <si>
    <t>STEP 4</t>
  </si>
  <si>
    <t>Y1</t>
  </si>
  <si>
    <t>Y2</t>
  </si>
  <si>
    <t>STEP 5</t>
  </si>
  <si>
    <t>VÝSLEDKY</t>
  </si>
  <si>
    <t>X=</t>
  </si>
  <si>
    <t>Y=</t>
  </si>
  <si>
    <t>LINEARIZACE MEZNÍ SVISLÉ KŘIVKY BIVALENCE Y=AX+B</t>
  </si>
  <si>
    <t>VYNÁŠENÍ VÝKONU KOMPRESORU:</t>
  </si>
  <si>
    <t>DOPLŇKOVÉ BODY</t>
  </si>
  <si>
    <t>počet tepelných čerpadel</t>
  </si>
  <si>
    <t>počet tepelných čerpadel:</t>
  </si>
  <si>
    <t>ks</t>
  </si>
  <si>
    <t>BEZ KASKÁDY</t>
  </si>
  <si>
    <t>;</t>
  </si>
  <si>
    <t>Počet tepelných čerpadel v kaskádě: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</si>
  <si>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9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9 kW.</t>
    </r>
  </si>
  <si>
    <r>
      <t>NÁVOD:</t>
    </r>
    <r>
      <rPr>
        <b/>
        <sz val="11"/>
        <color rgb="FF000000"/>
        <rFont val="Arial"/>
        <family val="2"/>
        <charset val="238"/>
      </rPr>
      <t xml:space="preserve"> Zadejte žlutě/zeleně vyplněná pole (tj. venkovní výpočtová teplota dle lokace, nejvyšší výpočtová venkovní teplota pro topné období, tepelný výkon, počet čerpadel v kaskádě a rozklikněte druh systému vytápění). Bod bivalence pro venkovní výpočtovou teplotu -15°C uvažovat cca -7°C, pro teplotu -12°C uvažovat cca -5°C. </t>
    </r>
  </si>
  <si>
    <t xml:space="preserve">Maximální dispoziční výkon el. topných těles </t>
  </si>
  <si>
    <t>Návrh výkonu kaskády tepelných čerpadel s ohledem na bod bivalence - CHA 16/20 Monoblok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</si>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</sst>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0.00000000000000"/>
    <numFmt numFmtId="166" formatCode="0.0000000000000000000000000"/>
    <numFmt numFmtId="167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theme="0"/>
      <name val="Calibri"/>
      <family val="2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</cellStyleXfs>
  <cellXfs count="71">
    <xf numFmtId="0" fontId="0" fillId="0" borderId="0" xfId="0"/>
    <xf numFmtId="0" fontId="4" fillId="4" borderId="4" xfId="3" applyFill="1" applyBorder="1" applyAlignment="1" applyProtection="1">
      <alignment horizontal="left" vertical="top"/>
      <protection hidden="1"/>
    </xf>
    <xf numFmtId="0" fontId="4" fillId="4" borderId="5" xfId="3" applyFill="1" applyBorder="1" applyAlignment="1" applyProtection="1">
      <alignment horizontal="left" vertical="top"/>
      <protection hidden="1"/>
    </xf>
    <xf numFmtId="0" fontId="8" fillId="5" borderId="9" xfId="3" applyFont="1" applyFill="1" applyBorder="1" applyAlignment="1" applyProtection="1">
      <alignment horizontal="center" vertical="center"/>
      <protection locked="0" hidden="1"/>
    </xf>
    <xf numFmtId="0" fontId="7" fillId="4" borderId="4" xfId="3" applyFont="1" applyFill="1" applyBorder="1" applyAlignment="1" applyProtection="1">
      <alignment horizontal="left" vertical="top"/>
      <protection hidden="1"/>
    </xf>
    <xf numFmtId="0" fontId="10" fillId="4" borderId="4" xfId="3" applyFont="1" applyFill="1" applyBorder="1" applyAlignment="1" applyProtection="1">
      <alignment horizontal="left" vertical="top"/>
      <protection hidden="1"/>
    </xf>
    <xf numFmtId="0" fontId="4" fillId="4" borderId="6" xfId="3" applyFill="1" applyBorder="1" applyAlignment="1" applyProtection="1">
      <alignment horizontal="left" vertical="top"/>
      <protection hidden="1"/>
    </xf>
    <xf numFmtId="0" fontId="4" fillId="4" borderId="7" xfId="3" applyFill="1" applyBorder="1" applyAlignment="1" applyProtection="1">
      <alignment horizontal="left" vertical="top"/>
      <protection hidden="1"/>
    </xf>
    <xf numFmtId="0" fontId="4" fillId="4" borderId="8" xfId="3" applyFill="1" applyBorder="1" applyAlignment="1" applyProtection="1">
      <alignment horizontal="left" vertical="top"/>
      <protection hidden="1"/>
    </xf>
    <xf numFmtId="0" fontId="9" fillId="4" borderId="0" xfId="3" applyFont="1" applyFill="1" applyAlignment="1" applyProtection="1">
      <alignment horizontal="left" vertical="center"/>
      <protection hidden="1"/>
    </xf>
    <xf numFmtId="0" fontId="6" fillId="4" borderId="0" xfId="3" applyFont="1" applyFill="1" applyAlignment="1" applyProtection="1">
      <alignment vertical="top" wrapText="1"/>
      <protection hidden="1"/>
    </xf>
    <xf numFmtId="0" fontId="4" fillId="4" borderId="0" xfId="3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16" fillId="4" borderId="0" xfId="0" applyFont="1" applyFill="1" applyProtection="1"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18" fillId="4" borderId="0" xfId="0" applyFont="1" applyFill="1" applyProtection="1">
      <protection hidden="1"/>
    </xf>
    <xf numFmtId="0" fontId="22" fillId="4" borderId="0" xfId="1" applyFont="1" applyFill="1" applyBorder="1" applyAlignment="1" applyProtection="1">
      <alignment horizontal="left" vertical="top"/>
      <protection hidden="1"/>
    </xf>
    <xf numFmtId="0" fontId="22" fillId="4" borderId="0" xfId="1" applyFont="1" applyFill="1" applyBorder="1" applyAlignment="1" applyProtection="1">
      <alignment horizontal="center" vertical="center"/>
      <protection hidden="1"/>
    </xf>
    <xf numFmtId="0" fontId="22" fillId="4" borderId="0" xfId="1" applyFont="1" applyFill="1" applyBorder="1" applyAlignment="1" applyProtection="1">
      <alignment vertical="top"/>
      <protection hidden="1"/>
    </xf>
    <xf numFmtId="0" fontId="22" fillId="4" borderId="0" xfId="2" applyFont="1" applyFill="1" applyBorder="1" applyAlignment="1" applyProtection="1">
      <alignment horizontal="left" vertical="top"/>
      <protection hidden="1"/>
    </xf>
    <xf numFmtId="0" fontId="22" fillId="4" borderId="0" xfId="1" applyFont="1" applyFill="1" applyBorder="1" applyProtection="1">
      <protection hidden="1"/>
    </xf>
    <xf numFmtId="11" fontId="22" fillId="4" borderId="0" xfId="1" applyNumberFormat="1" applyFont="1" applyFill="1" applyBorder="1" applyProtection="1">
      <protection hidden="1"/>
    </xf>
    <xf numFmtId="2" fontId="18" fillId="4" borderId="0" xfId="2" applyNumberFormat="1" applyFont="1" applyFill="1" applyBorder="1" applyAlignment="1" applyProtection="1">
      <alignment horizontal="left" vertical="top"/>
      <protection hidden="1"/>
    </xf>
    <xf numFmtId="0" fontId="18" fillId="4" borderId="0" xfId="1" applyFont="1" applyFill="1" applyBorder="1" applyAlignment="1" applyProtection="1">
      <alignment horizontal="left" vertical="top"/>
      <protection hidden="1"/>
    </xf>
    <xf numFmtId="0" fontId="26" fillId="5" borderId="9" xfId="0" applyFont="1" applyFill="1" applyBorder="1" applyAlignment="1" applyProtection="1">
      <alignment horizontal="center"/>
      <protection locked="0" hidden="1"/>
    </xf>
    <xf numFmtId="0" fontId="8" fillId="6" borderId="9" xfId="3" applyFont="1" applyFill="1" applyBorder="1" applyAlignment="1" applyProtection="1">
      <alignment horizontal="center" vertical="center"/>
      <protection locked="0" hidden="1"/>
    </xf>
    <xf numFmtId="0" fontId="26" fillId="0" borderId="9" xfId="0" applyFont="1" applyBorder="1" applyAlignment="1" applyProtection="1">
      <alignment horizontal="center"/>
      <protection hidden="1"/>
    </xf>
    <xf numFmtId="0" fontId="19" fillId="4" borderId="0" xfId="3" applyFont="1" applyFill="1" applyAlignment="1" applyProtection="1">
      <alignment horizontal="left" vertical="top"/>
      <protection hidden="1"/>
    </xf>
    <xf numFmtId="0" fontId="21" fillId="4" borderId="0" xfId="3" applyFont="1" applyFill="1" applyAlignment="1" applyProtection="1">
      <alignment horizontal="center" vertical="center" wrapText="1"/>
      <protection hidden="1"/>
    </xf>
    <xf numFmtId="1" fontId="28" fillId="4" borderId="0" xfId="0" applyNumberFormat="1" applyFont="1" applyFill="1" applyAlignment="1">
      <alignment horizontal="right" vertical="top" shrinkToFit="1"/>
    </xf>
    <xf numFmtId="167" fontId="28" fillId="4" borderId="0" xfId="0" applyNumberFormat="1" applyFont="1" applyFill="1" applyAlignment="1">
      <alignment horizontal="right" vertical="top" shrinkToFit="1"/>
    </xf>
    <xf numFmtId="1" fontId="18" fillId="4" borderId="0" xfId="2" applyNumberFormat="1" applyFont="1" applyFill="1" applyBorder="1" applyAlignment="1">
      <alignment horizontal="center" vertical="center" shrinkToFit="1"/>
    </xf>
    <xf numFmtId="0" fontId="18" fillId="4" borderId="0" xfId="2" applyFont="1" applyFill="1" applyBorder="1" applyAlignment="1">
      <alignment horizontal="center" vertical="center" wrapText="1"/>
    </xf>
    <xf numFmtId="0" fontId="19" fillId="4" borderId="0" xfId="3" applyFont="1" applyFill="1" applyAlignment="1" applyProtection="1">
      <alignment horizontal="right" vertical="top" indent="1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8" fillId="4" borderId="0" xfId="0" applyFont="1" applyFill="1"/>
    <xf numFmtId="0" fontId="18" fillId="4" borderId="0" xfId="2" applyFont="1" applyFill="1" applyBorder="1" applyAlignment="1" applyProtection="1">
      <alignment horizontal="left" vertical="top"/>
      <protection hidden="1"/>
    </xf>
    <xf numFmtId="0" fontId="19" fillId="4" borderId="0" xfId="3" applyFont="1" applyFill="1" applyAlignment="1" applyProtection="1">
      <alignment horizontal="center" vertical="center"/>
      <protection hidden="1"/>
    </xf>
    <xf numFmtId="11" fontId="19" fillId="4" borderId="0" xfId="3" applyNumberFormat="1" applyFont="1" applyFill="1" applyAlignment="1" applyProtection="1">
      <alignment horizontal="left" vertical="top"/>
      <protection hidden="1"/>
    </xf>
    <xf numFmtId="0" fontId="19" fillId="4" borderId="0" xfId="3" applyFont="1" applyFill="1" applyAlignment="1" applyProtection="1">
      <alignment vertical="top"/>
      <protection hidden="1"/>
    </xf>
    <xf numFmtId="164" fontId="19" fillId="4" borderId="0" xfId="3" applyNumberFormat="1" applyFont="1" applyFill="1" applyAlignment="1" applyProtection="1">
      <alignment horizontal="left" vertical="top"/>
      <protection hidden="1"/>
    </xf>
    <xf numFmtId="165" fontId="19" fillId="4" borderId="0" xfId="3" applyNumberFormat="1" applyFont="1" applyFill="1" applyAlignment="1" applyProtection="1">
      <alignment horizontal="left" vertical="top"/>
      <protection hidden="1"/>
    </xf>
    <xf numFmtId="2" fontId="24" fillId="4" borderId="0" xfId="3" applyNumberFormat="1" applyFont="1" applyFill="1" applyAlignment="1" applyProtection="1">
      <alignment horizontal="left" vertical="top"/>
      <protection hidden="1"/>
    </xf>
    <xf numFmtId="0" fontId="24" fillId="4" borderId="0" xfId="3" applyFont="1" applyFill="1" applyAlignment="1" applyProtection="1">
      <alignment horizontal="left" vertical="top"/>
      <protection hidden="1"/>
    </xf>
    <xf numFmtId="0" fontId="25" fillId="4" borderId="0" xfId="0" applyFont="1" applyFill="1" applyProtection="1">
      <protection hidden="1"/>
    </xf>
    <xf numFmtId="166" fontId="19" fillId="4" borderId="0" xfId="3" applyNumberFormat="1" applyFont="1" applyFill="1" applyAlignment="1" applyProtection="1">
      <alignment horizontal="left" vertical="top"/>
      <protection hidden="1"/>
    </xf>
    <xf numFmtId="0" fontId="18" fillId="4" borderId="0" xfId="0" applyFont="1" applyFill="1" applyAlignment="1" applyProtection="1">
      <alignment wrapText="1"/>
      <protection hidden="1"/>
    </xf>
    <xf numFmtId="0" fontId="18" fillId="4" borderId="0" xfId="0" applyFont="1" applyFill="1" applyAlignment="1">
      <alignment horizontal="left" wrapText="1"/>
    </xf>
    <xf numFmtId="0" fontId="29" fillId="4" borderId="0" xfId="0" applyFont="1" applyFill="1" applyProtection="1">
      <protection hidden="1"/>
    </xf>
    <xf numFmtId="0" fontId="7" fillId="4" borderId="4" xfId="3" applyFont="1" applyFill="1" applyBorder="1" applyAlignment="1" applyProtection="1">
      <alignment horizontal="right" vertical="center"/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5" fillId="4" borderId="1" xfId="3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center" vertical="center"/>
      <protection hidden="1"/>
    </xf>
    <xf numFmtId="0" fontId="5" fillId="4" borderId="3" xfId="3" applyFont="1" applyFill="1" applyBorder="1" applyAlignment="1" applyProtection="1">
      <alignment horizontal="center" vertical="center"/>
      <protection hidden="1"/>
    </xf>
    <xf numFmtId="0" fontId="5" fillId="4" borderId="4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center" vertical="center"/>
      <protection hidden="1"/>
    </xf>
    <xf numFmtId="0" fontId="5" fillId="4" borderId="5" xfId="3" applyFont="1" applyFill="1" applyBorder="1" applyAlignment="1" applyProtection="1">
      <alignment horizontal="center" vertical="center"/>
      <protection hidden="1"/>
    </xf>
    <xf numFmtId="0" fontId="5" fillId="4" borderId="6" xfId="3" applyFont="1" applyFill="1" applyBorder="1" applyAlignment="1" applyProtection="1">
      <alignment horizontal="center" vertical="center"/>
      <protection hidden="1"/>
    </xf>
    <xf numFmtId="0" fontId="5" fillId="4" borderId="7" xfId="3" applyFont="1" applyFill="1" applyBorder="1" applyAlignment="1" applyProtection="1">
      <alignment horizontal="center" vertical="center"/>
      <protection hidden="1"/>
    </xf>
    <xf numFmtId="0" fontId="5" fillId="4" borderId="8" xfId="3" applyFont="1" applyFill="1" applyBorder="1" applyAlignment="1" applyProtection="1">
      <alignment horizontal="center" vertical="center"/>
      <protection hidden="1"/>
    </xf>
    <xf numFmtId="0" fontId="6" fillId="4" borderId="0" xfId="3" applyFont="1" applyFill="1" applyAlignment="1" applyProtection="1">
      <alignment horizontal="left"/>
      <protection hidden="1"/>
    </xf>
    <xf numFmtId="0" fontId="11" fillId="4" borderId="0" xfId="3" applyFont="1" applyFill="1" applyAlignment="1" applyProtection="1">
      <alignment horizontal="left" vertical="top" wrapText="1"/>
      <protection hidden="1"/>
    </xf>
    <xf numFmtId="0" fontId="13" fillId="4" borderId="0" xfId="3" applyFont="1" applyFill="1" applyAlignment="1" applyProtection="1">
      <alignment horizontal="left" vertical="top" wrapText="1"/>
      <protection hidden="1"/>
    </xf>
    <xf numFmtId="0" fontId="6" fillId="4" borderId="0" xfId="3" applyFont="1" applyFill="1" applyAlignment="1" applyProtection="1">
      <alignment horizontal="left" vertical="top" wrapText="1"/>
      <protection hidden="1"/>
    </xf>
    <xf numFmtId="0" fontId="20" fillId="4" borderId="0" xfId="0" applyFont="1" applyFill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 wrapText="1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9" fillId="4" borderId="0" xfId="3" applyFont="1" applyFill="1" applyAlignment="1" applyProtection="1">
      <alignment horizontal="center" vertical="top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cha 16/20: teplota výstupu 25°C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MAXIMÁLNÍ VÝKON KOMPRESORU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25°C'!$B$66:$B$74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25°C'!$D$66:$D$74</c:f>
              <c:numCache>
                <c:formatCode>General</c:formatCode>
                <c:ptCount val="9"/>
                <c:pt idx="0">
                  <c:v>38.5</c:v>
                </c:pt>
                <c:pt idx="1">
                  <c:v>68</c:v>
                </c:pt>
                <c:pt idx="2">
                  <c:v>85</c:v>
                </c:pt>
                <c:pt idx="3">
                  <c:v>93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6B-43A2-A590-776F4DB68619}"/>
            </c:ext>
          </c:extLst>
        </c:ser>
        <c:ser>
          <c:idx val="1"/>
          <c:order val="1"/>
          <c:tx>
            <c:v>MINIMÁLNÍ 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25°C'!$C$66:$C$73</c:f>
              <c:numCache>
                <c:formatCode>General</c:formatCode>
                <c:ptCount val="8"/>
                <c:pt idx="0">
                  <c:v>16.5</c:v>
                </c:pt>
                <c:pt idx="1">
                  <c:v>22.5</c:v>
                </c:pt>
                <c:pt idx="2">
                  <c:v>20</c:v>
                </c:pt>
                <c:pt idx="3">
                  <c:v>27.5</c:v>
                </c:pt>
                <c:pt idx="4">
                  <c:v>32</c:v>
                </c:pt>
                <c:pt idx="5">
                  <c:v>36.5</c:v>
                </c:pt>
                <c:pt idx="6">
                  <c:v>42</c:v>
                </c:pt>
                <c:pt idx="7">
                  <c:v>58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25°C'!$C$80:$E$80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115.50000000000001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6B-43A2-A590-776F4DB68619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B-43A2-A590-776F4DB68619}"/>
                </c:ext>
              </c:extLst>
            </c:dLbl>
            <c:dLbl>
              <c:idx val="2"/>
              <c:layout>
                <c:manualLayout>
                  <c:x val="5.8308680874090101E-2"/>
                  <c:y val="7.9053096208952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(MIN):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10751729429458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25°C'!$B$89:$B$91</c:f>
              <c:numCache>
                <c:formatCode>0.00</c:formatCode>
                <c:ptCount val="3"/>
                <c:pt idx="0">
                  <c:v>7.4516129032258061</c:v>
                </c:pt>
                <c:pt idx="1">
                  <c:v>7.4516129032258061</c:v>
                </c:pt>
                <c:pt idx="2">
                  <c:v>7.4516129032258061</c:v>
                </c:pt>
              </c:numCache>
            </c:numRef>
          </c:xVal>
          <c:yVal>
            <c:numRef>
              <c:f>'TEPLOTA VÝSTUPU 25°C'!$C$89:$C$91</c:f>
              <c:numCache>
                <c:formatCode>General</c:formatCode>
                <c:ptCount val="3"/>
                <c:pt idx="0">
                  <c:v>32.29032258064516</c:v>
                </c:pt>
                <c:pt idx="1">
                  <c:v>32.29032258064516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26B-43A2-A590-776F4DB68619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B-43A2-A590-776F4DB68619}"/>
                </c:ext>
              </c:extLst>
            </c:dLbl>
            <c:dLbl>
              <c:idx val="2"/>
              <c:layout>
                <c:manualLayout>
                  <c:x val="-0.39767158068237174"/>
                  <c:y val="9.137633940970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(MAX):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6876087351643"/>
                      <c:h val="5.861150905609075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25°C'!$D$89:$D$91</c:f>
              <c:numCache>
                <c:formatCode>0.00</c:formatCode>
                <c:ptCount val="3"/>
                <c:pt idx="0">
                  <c:v>-5.2365591397849505</c:v>
                </c:pt>
                <c:pt idx="1">
                  <c:v>-5.2365591397849505</c:v>
                </c:pt>
                <c:pt idx="2">
                  <c:v>-5.2365591397849505</c:v>
                </c:pt>
              </c:numCache>
            </c:numRef>
          </c:xVal>
          <c:yVal>
            <c:numRef>
              <c:f>'TEPLOTA VÝSTUPU 25°C'!$E$89:$E$91</c:f>
              <c:numCache>
                <c:formatCode>General</c:formatCode>
                <c:ptCount val="3"/>
                <c:pt idx="0">
                  <c:v>86.567502986857846</c:v>
                </c:pt>
                <c:pt idx="1">
                  <c:v>86.567502986857846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6B-43A2-A590-776F4DB68619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25°C'!$G$79:$G$80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25°C'!$H$79:$H$80</c:f>
              <c:numCache>
                <c:formatCode>General</c:formatCode>
                <c:ptCount val="2"/>
                <c:pt idx="0">
                  <c:v>115.50000000000001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26B-43A2-A590-776F4DB68619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25°C'!$G$76:$G$77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25°C'!$H$76:$H$77</c:f>
              <c:numCache>
                <c:formatCode>General</c:formatCode>
                <c:ptCount val="2"/>
                <c:pt idx="0">
                  <c:v>115.50000000000001</c:v>
                </c:pt>
                <c:pt idx="1">
                  <c:v>115.50000000000001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26B-43A2-A590-776F4DB68619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B-43A2-A590-776F4DB68619}"/>
                </c:ext>
              </c:extLst>
            </c:dLbl>
            <c:dLbl>
              <c:idx val="1"/>
              <c:layout>
                <c:manualLayout>
                  <c:x val="0.54616800991839776"/>
                  <c:y val="-0.22789939717426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MINIMÁLNÍ VÝKON KOMPRESORŮ KASKÁDY</a:t>
                    </a: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: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23,9 kW</a:t>
                    </a:r>
                    <a:b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25°C'!$J$130:$K$130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25°C'!$J$129:$K$129</c:f>
              <c:numCache>
                <c:formatCode>General</c:formatCode>
                <c:ptCount val="2"/>
                <c:pt idx="0">
                  <c:v>21.563083416759113</c:v>
                </c:pt>
                <c:pt idx="1">
                  <c:v>21.563083416759113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26B-43A2-A590-776F4DB68619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B-43A2-A590-776F4DB68619}"/>
                </c:ext>
              </c:extLst>
            </c:dLbl>
            <c:dLbl>
              <c:idx val="1"/>
              <c:layout>
                <c:manualLayout>
                  <c:x val="9.5980244064925863E-2"/>
                  <c:y val="-0.222909616340433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MAXIMÁLNÍ</a:t>
                    </a:r>
                    <a:r>
                      <a:rPr lang="en-US" baseline="0"/>
                      <a:t> VÝKON KOMPRESORŮ KASKÁDY</a:t>
                    </a:r>
                    <a:r>
                      <a:rPr lang="en-US"/>
                      <a:t>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6776203854954"/>
                      <c:h val="8.87587908976818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25°C'!$J$141:$K$141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25°C'!$J$140:$K$140</c:f>
              <c:numCache>
                <c:formatCode>General</c:formatCode>
                <c:ptCount val="2"/>
                <c:pt idx="0">
                  <c:v>74.361318804981764</c:v>
                </c:pt>
                <c:pt idx="1">
                  <c:v>74.361318804981764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39649948495844139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cha 16/20: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MAXIMÁLNÍ VÝKON KOMPRESORU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35°C'!$B$66:$B$74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35°C'!$D$66:$D$74</c:f>
              <c:numCache>
                <c:formatCode>General</c:formatCode>
                <c:ptCount val="9"/>
                <c:pt idx="0">
                  <c:v>21.4</c:v>
                </c:pt>
                <c:pt idx="1">
                  <c:v>26.6</c:v>
                </c:pt>
                <c:pt idx="2">
                  <c:v>33.4</c:v>
                </c:pt>
                <c:pt idx="3">
                  <c:v>36.200000000000003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8A-426F-895B-DEE2D316F4B3}"/>
            </c:ext>
          </c:extLst>
        </c:ser>
        <c:ser>
          <c:idx val="1"/>
          <c:order val="1"/>
          <c:tx>
            <c:v>MINIMÁLNÍ 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35°C'!$C$66:$C$73</c:f>
              <c:numCache>
                <c:formatCode>General</c:formatCode>
                <c:ptCount val="8"/>
                <c:pt idx="0">
                  <c:v>7</c:v>
                </c:pt>
                <c:pt idx="1">
                  <c:v>8.4</c:v>
                </c:pt>
                <c:pt idx="2">
                  <c:v>7.4</c:v>
                </c:pt>
                <c:pt idx="3">
                  <c:v>10.199999999999999</c:v>
                </c:pt>
                <c:pt idx="4">
                  <c:v>11.8</c:v>
                </c:pt>
                <c:pt idx="5">
                  <c:v>13.6</c:v>
                </c:pt>
                <c:pt idx="6">
                  <c:v>16.2</c:v>
                </c:pt>
                <c:pt idx="7">
                  <c:v>17.600000000000001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0A8A-426F-895B-DEE2D316F4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35°C'!$C$80:$E$80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45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8A-426F-895B-DEE2D316F4B3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A-426F-895B-DEE2D316F4B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A-426F-895B-DEE2D316F4B3}"/>
                </c:ext>
              </c:extLst>
            </c:dLbl>
            <c:dLbl>
              <c:idx val="2"/>
              <c:layout>
                <c:manualLayout>
                  <c:x val="5.8308680874090101E-2"/>
                  <c:y val="7.9053096208952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(MIN):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10751729429458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8A-426F-895B-DEE2D316F4B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35°C'!$B$89:$B$91</c:f>
              <c:numCache>
                <c:formatCode>0.00</c:formatCode>
                <c:ptCount val="3"/>
                <c:pt idx="0">
                  <c:v>7.7970297029702955</c:v>
                </c:pt>
                <c:pt idx="1">
                  <c:v>7.7970297029702955</c:v>
                </c:pt>
                <c:pt idx="2">
                  <c:v>7.7970297029702955</c:v>
                </c:pt>
              </c:numCache>
            </c:numRef>
          </c:xVal>
          <c:yVal>
            <c:numRef>
              <c:f>'TEPLOTA VÝSTUPU 35°C'!$C$89:$C$91</c:f>
              <c:numCache>
                <c:formatCode>General</c:formatCode>
                <c:ptCount val="3"/>
                <c:pt idx="0">
                  <c:v>12.004950495049506</c:v>
                </c:pt>
                <c:pt idx="1">
                  <c:v>12.004950495049506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0A8A-426F-895B-DEE2D316F4B3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A-426F-895B-DEE2D316F4B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A-426F-895B-DEE2D316F4B3}"/>
                </c:ext>
              </c:extLst>
            </c:dLbl>
            <c:dLbl>
              <c:idx val="2"/>
              <c:layout>
                <c:manualLayout>
                  <c:x val="-0.39767158068237174"/>
                  <c:y val="9.137633940970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(MAX):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6876087351643"/>
                      <c:h val="5.861150905609075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A8A-426F-895B-DEE2D316F4B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35°C'!$D$89:$D$91</c:f>
              <c:numCache>
                <c:formatCode>0.00</c:formatCode>
                <c:ptCount val="3"/>
                <c:pt idx="0">
                  <c:v>-5.3483146067415692</c:v>
                </c:pt>
                <c:pt idx="1">
                  <c:v>-5.3483146067415692</c:v>
                </c:pt>
                <c:pt idx="2">
                  <c:v>-5.3483146067415692</c:v>
                </c:pt>
              </c:numCache>
            </c:numRef>
          </c:xVal>
          <c:yVal>
            <c:numRef>
              <c:f>'TEPLOTA VÝSTUPU 35°C'!$E$89:$E$91</c:f>
              <c:numCache>
                <c:formatCode>General</c:formatCode>
                <c:ptCount val="3"/>
                <c:pt idx="0">
                  <c:v>33.91385767790262</c:v>
                </c:pt>
                <c:pt idx="1">
                  <c:v>33.91385767790262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A8A-426F-895B-DEE2D316F4B3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35°C'!$G$79:$G$80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35°C'!$H$79:$H$80</c:f>
              <c:numCache>
                <c:formatCode>General</c:formatCode>
                <c:ptCount val="2"/>
                <c:pt idx="0">
                  <c:v>45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A8A-426F-895B-DEE2D316F4B3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35°C'!$G$76:$G$77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35°C'!$H$76:$H$77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A8A-426F-895B-DEE2D316F4B3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8A-426F-895B-DEE2D316F4B3}"/>
                </c:ext>
              </c:extLst>
            </c:dLbl>
            <c:dLbl>
              <c:idx val="1"/>
              <c:layout>
                <c:manualLayout>
                  <c:x val="0.53470676633917591"/>
                  <c:y val="-0.45416461856973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MINIMÁLNÍ VÝKON KOMPRESORŮ KASKÁDY</a:t>
                    </a: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: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23,9 kW</a:t>
                    </a:r>
                    <a:b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0A8A-426F-895B-DEE2D316F4B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35°C'!$J$130:$K$130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35°C'!$J$129:$K$129</c:f>
              <c:numCache>
                <c:formatCode>General</c:formatCode>
                <c:ptCount val="2"/>
                <c:pt idx="0">
                  <c:v>8.0252229228589673</c:v>
                </c:pt>
                <c:pt idx="1">
                  <c:v>8.0252229228589673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A8A-426F-895B-DEE2D316F4B3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8A-426F-895B-DEE2D316F4B3}"/>
                </c:ext>
              </c:extLst>
            </c:dLbl>
            <c:dLbl>
              <c:idx val="1"/>
              <c:layout>
                <c:manualLayout>
                  <c:x val="9.5980244064925863E-2"/>
                  <c:y val="-0.222909616340433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MAXIMÁLNÍ</a:t>
                    </a:r>
                    <a:r>
                      <a:rPr lang="en-US" baseline="0"/>
                      <a:t> VÝKON KOMPRESORŮ KASKÁDY</a:t>
                    </a:r>
                    <a:r>
                      <a:rPr lang="en-US"/>
                      <a:t>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6776203854954"/>
                      <c:h val="8.87587908976818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A8A-426F-895B-DEE2D316F4B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35°C'!$J$141:$K$141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35°C'!$J$140:$K$140</c:f>
              <c:numCache>
                <c:formatCode>General</c:formatCode>
                <c:ptCount val="2"/>
                <c:pt idx="0">
                  <c:v>29.144494928735678</c:v>
                </c:pt>
                <c:pt idx="1">
                  <c:v>29.144494928735678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A8A-426F-895B-DEE2D316F4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39649948495844139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cha 16/20: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MAXIMÁLNÍ VÝKON KOMPRESORU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45°C'!$B$66:$B$74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45°C'!$D$66:$D$74</c:f>
              <c:numCache>
                <c:formatCode>General</c:formatCode>
                <c:ptCount val="9"/>
                <c:pt idx="0">
                  <c:v>45.2</c:v>
                </c:pt>
                <c:pt idx="1">
                  <c:v>52.4</c:v>
                </c:pt>
                <c:pt idx="2">
                  <c:v>64.400000000000006</c:v>
                </c:pt>
                <c:pt idx="3">
                  <c:v>73.599999999999994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94-4148-B255-214C5E0B1CFC}"/>
            </c:ext>
          </c:extLst>
        </c:ser>
        <c:ser>
          <c:idx val="1"/>
          <c:order val="1"/>
          <c:tx>
            <c:v>MINIMÁLNÍ 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45°C'!$C$66:$C$73</c:f>
              <c:numCache>
                <c:formatCode>General</c:formatCode>
                <c:ptCount val="8"/>
                <c:pt idx="0">
                  <c:v>15.2</c:v>
                </c:pt>
                <c:pt idx="1">
                  <c:v>15.6</c:v>
                </c:pt>
                <c:pt idx="2">
                  <c:v>13.2</c:v>
                </c:pt>
                <c:pt idx="3">
                  <c:v>18</c:v>
                </c:pt>
                <c:pt idx="4">
                  <c:v>21.6</c:v>
                </c:pt>
                <c:pt idx="5">
                  <c:v>25.2</c:v>
                </c:pt>
                <c:pt idx="6">
                  <c:v>30.4</c:v>
                </c:pt>
                <c:pt idx="7">
                  <c:v>32.799999999999997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A594-4148-B255-214C5E0B1C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45°C'!$C$80:$E$80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70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94-4148-B255-214C5E0B1CFC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4-4148-B255-214C5E0B1C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4-4148-B255-214C5E0B1CFC}"/>
                </c:ext>
              </c:extLst>
            </c:dLbl>
            <c:dLbl>
              <c:idx val="2"/>
              <c:layout>
                <c:manualLayout>
                  <c:x val="5.8308680874090101E-2"/>
                  <c:y val="7.9053096208952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(MIN):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10751729429458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594-4148-B255-214C5E0B1C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45°C'!$B$89:$B$91</c:f>
              <c:numCache>
                <c:formatCode>0.00</c:formatCode>
                <c:ptCount val="3"/>
                <c:pt idx="0">
                  <c:v>6.7406082289803209</c:v>
                </c:pt>
                <c:pt idx="1">
                  <c:v>6.7406082289803209</c:v>
                </c:pt>
                <c:pt idx="2">
                  <c:v>6.7406082289803209</c:v>
                </c:pt>
              </c:numCache>
            </c:numRef>
          </c:xVal>
          <c:yVal>
            <c:numRef>
              <c:f>'TEPLOTA VÝSTUPU 45°C'!$C$89:$C$91</c:f>
              <c:numCache>
                <c:formatCode>General</c:formatCode>
                <c:ptCount val="3"/>
                <c:pt idx="0">
                  <c:v>21.413237924865832</c:v>
                </c:pt>
                <c:pt idx="1">
                  <c:v>21.413237924865832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A594-4148-B255-214C5E0B1CFC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4-4148-B255-214C5E0B1C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4-4148-B255-214C5E0B1CFC}"/>
                </c:ext>
              </c:extLst>
            </c:dLbl>
            <c:dLbl>
              <c:idx val="2"/>
              <c:layout>
                <c:manualLayout>
                  <c:x val="-9.8430240082376733E-2"/>
                  <c:y val="-0.213218651345846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(MAX):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6876087351643"/>
                      <c:h val="5.861150905609075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594-4148-B255-214C5E0B1C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45°C'!$D$89:$D$91</c:f>
              <c:numCache>
                <c:formatCode>0.00</c:formatCode>
                <c:ptCount val="3"/>
                <c:pt idx="0">
                  <c:v>-8.7990950226244387</c:v>
                </c:pt>
                <c:pt idx="1">
                  <c:v>-8.7990950226244387</c:v>
                </c:pt>
                <c:pt idx="2">
                  <c:v>-8.7990950226244387</c:v>
                </c:pt>
              </c:numCache>
            </c:numRef>
          </c:xVal>
          <c:yVal>
            <c:numRef>
              <c:f>'TEPLOTA VÝSTUPU 45°C'!$E$89:$E$91</c:f>
              <c:numCache>
                <c:formatCode>General</c:formatCode>
                <c:ptCount val="3"/>
                <c:pt idx="0">
                  <c:v>61.701357466063357</c:v>
                </c:pt>
                <c:pt idx="1">
                  <c:v>61.701357466063357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594-4148-B255-214C5E0B1CFC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45°C'!$G$79:$G$80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45°C'!$H$79:$H$80</c:f>
              <c:numCache>
                <c:formatCode>General</c:formatCode>
                <c:ptCount val="2"/>
                <c:pt idx="0">
                  <c:v>70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594-4148-B255-214C5E0B1CFC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45°C'!$G$76:$G$77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45°C'!$H$76:$H$77</c:f>
              <c:numCache>
                <c:formatCode>General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594-4148-B255-214C5E0B1CFC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94-4148-B255-214C5E0B1CFC}"/>
                </c:ext>
              </c:extLst>
            </c:dLbl>
            <c:dLbl>
              <c:idx val="1"/>
              <c:layout>
                <c:manualLayout>
                  <c:x val="0.54616800991839776"/>
                  <c:y val="-0.22789939717426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MINIMÁLNÍ VÝKON KOMPRESORŮ KASKÁDY</a:t>
                    </a: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: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23,9 kW</a:t>
                    </a:r>
                    <a:b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A594-4148-B255-214C5E0B1C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45°C'!$J$130:$K$130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45°C'!$J$129:$K$129</c:f>
              <c:numCache>
                <c:formatCode>General</c:formatCode>
                <c:ptCount val="2"/>
                <c:pt idx="0">
                  <c:v>14.700630027001155</c:v>
                </c:pt>
                <c:pt idx="1">
                  <c:v>14.700630027001155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594-4148-B255-214C5E0B1CFC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94-4148-B255-214C5E0B1CFC}"/>
                </c:ext>
              </c:extLst>
            </c:dLbl>
            <c:dLbl>
              <c:idx val="1"/>
              <c:layout>
                <c:manualLayout>
                  <c:x val="9.5980244064925863E-2"/>
                  <c:y val="-0.222909616340433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MAXIMÁLNÍ</a:t>
                    </a:r>
                    <a:r>
                      <a:rPr lang="en-US" baseline="0"/>
                      <a:t> VÝKON KOMPRESORŮ KASKÁDY</a:t>
                    </a:r>
                    <a:r>
                      <a:rPr lang="en-US"/>
                      <a:t>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6776203854954"/>
                      <c:h val="8.87587908976818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594-4148-B255-214C5E0B1C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45°C'!$J$141:$K$141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45°C'!$J$140:$K$140</c:f>
              <c:numCache>
                <c:formatCode>General</c:formatCode>
                <c:ptCount val="2"/>
                <c:pt idx="0">
                  <c:v>56.887809755052494</c:v>
                </c:pt>
                <c:pt idx="1">
                  <c:v>56.887809755052494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594-4148-B255-214C5E0B1C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39649948495844139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cha 16/20: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MAXIMÁLNÍ VÝKON KOMPRESORU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 '!$B$66:$B$74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 '!$D$66:$D$74</c:f>
              <c:numCache>
                <c:formatCode>General</c:formatCode>
                <c:ptCount val="9"/>
                <c:pt idx="0">
                  <c:v>31.200000000000003</c:v>
                </c:pt>
                <c:pt idx="1">
                  <c:v>37.5</c:v>
                </c:pt>
                <c:pt idx="2">
                  <c:v>47.7</c:v>
                </c:pt>
                <c:pt idx="3">
                  <c:v>57.900000000000006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14-4646-87F5-34424820A7BC}"/>
            </c:ext>
          </c:extLst>
        </c:ser>
        <c:ser>
          <c:idx val="1"/>
          <c:order val="1"/>
          <c:tx>
            <c:v>MINIMÁLNÍ 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 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 '!$C$66:$C$73</c:f>
              <c:numCache>
                <c:formatCode>General</c:formatCode>
                <c:ptCount val="8"/>
                <c:pt idx="0">
                  <c:v>12</c:v>
                </c:pt>
                <c:pt idx="1">
                  <c:v>14.100000000000001</c:v>
                </c:pt>
                <c:pt idx="2">
                  <c:v>11.399999999999999</c:v>
                </c:pt>
                <c:pt idx="3">
                  <c:v>12</c:v>
                </c:pt>
                <c:pt idx="4">
                  <c:v>14.399999999999999</c:v>
                </c:pt>
                <c:pt idx="5">
                  <c:v>16.5</c:v>
                </c:pt>
                <c:pt idx="6">
                  <c:v>20.399999999999999</c:v>
                </c:pt>
                <c:pt idx="7">
                  <c:v>22.5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7614-4646-87F5-34424820A7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 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55°C 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66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14-4646-87F5-34424820A7BC}"/>
            </c:ext>
          </c:extLst>
        </c:ser>
        <c:ser>
          <c:idx val="3"/>
          <c:order val="3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14-4646-87F5-34424820A7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14-4646-87F5-34424820A7BC}"/>
                </c:ext>
              </c:extLst>
            </c:dLbl>
            <c:dLbl>
              <c:idx val="2"/>
              <c:layout>
                <c:manualLayout>
                  <c:x val="-0.39767158068237174"/>
                  <c:y val="9.137633940970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(MAX):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6876087351643"/>
                      <c:h val="5.861150905609075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614-4646-87F5-34424820A7B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 '!$D$89:$D$91</c:f>
              <c:numCache>
                <c:formatCode>0.00</c:formatCode>
                <c:ptCount val="3"/>
                <c:pt idx="0">
                  <c:v>-6.7900000000000036</c:v>
                </c:pt>
                <c:pt idx="1">
                  <c:v>-6.7900000000000036</c:v>
                </c:pt>
                <c:pt idx="2">
                  <c:v>-6.7900000000000036</c:v>
                </c:pt>
              </c:numCache>
            </c:numRef>
          </c:xVal>
          <c:yVal>
            <c:numRef>
              <c:f>'TEPLOTA VÝSTUPU 55°C '!$E$89:$E$91</c:f>
              <c:numCache>
                <c:formatCode>General</c:formatCode>
                <c:ptCount val="3"/>
                <c:pt idx="0">
                  <c:v>47.938000000000002</c:v>
                </c:pt>
                <c:pt idx="1">
                  <c:v>47.938000000000002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614-4646-87F5-34424820A7BC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 '!$G$79:$G$80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 '!$H$79:$H$80</c:f>
              <c:numCache>
                <c:formatCode>General</c:formatCode>
                <c:ptCount val="2"/>
                <c:pt idx="0">
                  <c:v>66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614-4646-87F5-34424820A7BC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 '!$G$76:$G$77</c:f>
              <c:numCache>
                <c:formatCode>General</c:formatCode>
                <c:ptCount val="2"/>
                <c:pt idx="0">
                  <c:v>-20</c:v>
                </c:pt>
                <c:pt idx="1">
                  <c:v>-15</c:v>
                </c:pt>
              </c:numCache>
            </c:numRef>
          </c:xVal>
          <c:yVal>
            <c:numRef>
              <c:f>'TEPLOTA VÝSTUPU 55°C '!$H$76:$H$77</c:f>
              <c:numCache>
                <c:formatCode>General</c:formatCode>
                <c:ptCount val="2"/>
                <c:pt idx="0">
                  <c:v>66</c:v>
                </c:pt>
                <c:pt idx="1">
                  <c:v>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614-4646-87F5-34424820A7BC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14-4646-87F5-34424820A7BC}"/>
                </c:ext>
              </c:extLst>
            </c:dLbl>
            <c:dLbl>
              <c:idx val="1"/>
              <c:layout>
                <c:manualLayout>
                  <c:x val="0.54616800991839776"/>
                  <c:y val="-0.22789939717426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MINIMÁLNÍ VÝKON KOMPRESORŮ KASKÁDY</a:t>
                    </a: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: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23,9 kW</a:t>
                    </a:r>
                    <a:b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7614-4646-87F5-34424820A7B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 '!$J$130:$K$130</c:f>
              <c:numCache>
                <c:formatCode>General</c:formatCode>
                <c:ptCount val="2"/>
                <c:pt idx="0">
                  <c:v>-15</c:v>
                </c:pt>
                <c:pt idx="1">
                  <c:v>-20</c:v>
                </c:pt>
              </c:numCache>
            </c:numRef>
          </c:xVal>
          <c:yVal>
            <c:numRef>
              <c:f>'TEPLOTA VÝSTUPU 55°C '!$J$129:$K$129</c:f>
              <c:numCache>
                <c:formatCode>General</c:formatCode>
                <c:ptCount val="2"/>
                <c:pt idx="0">
                  <c:v>14.09910278436827</c:v>
                </c:pt>
                <c:pt idx="1">
                  <c:v>14.09910278436827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614-4646-87F5-34424820A7BC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14-4646-87F5-34424820A7BC}"/>
                </c:ext>
              </c:extLst>
            </c:dLbl>
            <c:dLbl>
              <c:idx val="1"/>
              <c:layout>
                <c:manualLayout>
                  <c:x val="9.5980244064925863E-2"/>
                  <c:y val="-0.222909616340433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MAXIMÁLNÍ</a:t>
                    </a:r>
                    <a:r>
                      <a:rPr lang="en-US" baseline="0"/>
                      <a:t> VÝKON KOMPRESORŮ KASKÁDY</a:t>
                    </a:r>
                    <a:r>
                      <a:rPr lang="en-US"/>
                      <a:t>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6776203854954"/>
                      <c:h val="8.87587908976818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614-4646-87F5-34424820A7B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 '!$J$141:$K$141</c:f>
              <c:numCache>
                <c:formatCode>General</c:formatCode>
                <c:ptCount val="2"/>
                <c:pt idx="0">
                  <c:v>-15</c:v>
                </c:pt>
                <c:pt idx="1">
                  <c:v>-20</c:v>
                </c:pt>
              </c:numCache>
            </c:numRef>
          </c:xVal>
          <c:yVal>
            <c:numRef>
              <c:f>'TEPLOTA VÝSTUPU 55°C '!$J$140:$K$140</c:f>
              <c:numCache>
                <c:formatCode>General</c:formatCode>
                <c:ptCount val="2"/>
                <c:pt idx="0">
                  <c:v>37.492842275565579</c:v>
                </c:pt>
                <c:pt idx="1">
                  <c:v>37.492842275565579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614-4646-87F5-34424820A7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39649948495844139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cha 16/20: teplota výstupu 65°C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MAXIMÁLNÍ VÝKON KOMPRESORU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65°C'!$B$66:$B$74</c:f>
              <c:numCache>
                <c:formatCode>General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65°C'!$D$66:$D$74</c:f>
              <c:numCache>
                <c:formatCode>General</c:formatCode>
                <c:ptCount val="9"/>
                <c:pt idx="0">
                  <c:v>24.599999999999998</c:v>
                </c:pt>
                <c:pt idx="1">
                  <c:v>27.599999999999998</c:v>
                </c:pt>
                <c:pt idx="2">
                  <c:v>42.900000000000006</c:v>
                </c:pt>
                <c:pt idx="3">
                  <c:v>56.400000000000006</c:v>
                </c:pt>
                <c:pt idx="4">
                  <c:v>60.300000000000004</c:v>
                </c:pt>
                <c:pt idx="5">
                  <c:v>60.300000000000004</c:v>
                </c:pt>
                <c:pt idx="6">
                  <c:v>60</c:v>
                </c:pt>
                <c:pt idx="7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79-4723-9D60-F7320CC3F889}"/>
            </c:ext>
          </c:extLst>
        </c:ser>
        <c:ser>
          <c:idx val="1"/>
          <c:order val="1"/>
          <c:tx>
            <c:v>MINIMÁLNÍ 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65°C'!$B$66:$B$73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65°C'!$C$66:$C$73</c:f>
              <c:numCache>
                <c:formatCode>General</c:formatCode>
                <c:ptCount val="8"/>
                <c:pt idx="1">
                  <c:v>19.200000000000003</c:v>
                </c:pt>
                <c:pt idx="2">
                  <c:v>12.600000000000001</c:v>
                </c:pt>
                <c:pt idx="3">
                  <c:v>13.799999999999999</c:v>
                </c:pt>
                <c:pt idx="4">
                  <c:v>16.5</c:v>
                </c:pt>
                <c:pt idx="5">
                  <c:v>15.299999999999999</c:v>
                </c:pt>
                <c:pt idx="6">
                  <c:v>18.299999999999997</c:v>
                </c:pt>
                <c:pt idx="7">
                  <c:v>20.700000000000003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7979-4723-9D60-F7320CC3F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65°C'!$C$80:$E$80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70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79-4723-9D60-F7320CC3F889}"/>
            </c:ext>
          </c:extLst>
        </c:ser>
        <c:ser>
          <c:idx val="3"/>
          <c:order val="3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79-4723-9D60-F7320CC3F8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79-4723-9D60-F7320CC3F889}"/>
                </c:ext>
              </c:extLst>
            </c:dLbl>
            <c:dLbl>
              <c:idx val="2"/>
              <c:layout>
                <c:manualLayout>
                  <c:x val="-0.39767158068237174"/>
                  <c:y val="9.1376339409709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(MAX):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56876087351643"/>
                      <c:h val="5.861150905609075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979-4723-9D60-F7320CC3F88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65°C'!$D$89:$D$91</c:f>
              <c:numCache>
                <c:formatCode>0.00</c:formatCode>
                <c:ptCount val="3"/>
                <c:pt idx="0">
                  <c:v>-4.8000000000000025</c:v>
                </c:pt>
                <c:pt idx="1">
                  <c:v>-4.8000000000000025</c:v>
                </c:pt>
                <c:pt idx="2">
                  <c:v>-4.8000000000000025</c:v>
                </c:pt>
              </c:numCache>
            </c:numRef>
          </c:xVal>
          <c:yVal>
            <c:numRef>
              <c:f>'TEPLOTA VÝSTUPU 65°C'!$E$89:$E$91</c:f>
              <c:numCache>
                <c:formatCode>General</c:formatCode>
                <c:ptCount val="3"/>
                <c:pt idx="0">
                  <c:v>46.2</c:v>
                </c:pt>
                <c:pt idx="1">
                  <c:v>46.2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979-4723-9D60-F7320CC3F889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65°C'!$G$79:$G$80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65°C'!$H$79:$H$80</c:f>
              <c:numCache>
                <c:formatCode>General</c:formatCode>
                <c:ptCount val="2"/>
                <c:pt idx="0">
                  <c:v>70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979-4723-9D60-F7320CC3F889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65°C'!$G$76:$G$77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65°C'!$H$76:$H$77</c:f>
              <c:numCache>
                <c:formatCode>General</c:formatCode>
                <c:ptCount val="2"/>
                <c:pt idx="0">
                  <c:v>70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979-4723-9D60-F7320CC3F889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79-4723-9D60-F7320CC3F889}"/>
                </c:ext>
              </c:extLst>
            </c:dLbl>
            <c:dLbl>
              <c:idx val="1"/>
              <c:layout>
                <c:manualLayout>
                  <c:x val="0.50150513060554436"/>
                  <c:y val="-0.2368581439980888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MINIMÁLNÍ VÝKON KOMPRESORŮ KASKÁDY</a:t>
                    </a: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: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23,9 kW</a:t>
                    </a:r>
                    <a:b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7979-4723-9D60-F7320CC3F88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65°C'!$J$130:$K$130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65°C'!$J$129:$K$129</c:f>
              <c:numCache>
                <c:formatCode>General</c:formatCode>
                <c:ptCount val="2"/>
                <c:pt idx="0">
                  <c:v>19.189473203271348</c:v>
                </c:pt>
                <c:pt idx="1">
                  <c:v>19.189473203271348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979-4723-9D60-F7320CC3F889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79-4723-9D60-F7320CC3F889}"/>
                </c:ext>
              </c:extLst>
            </c:dLbl>
            <c:dLbl>
              <c:idx val="1"/>
              <c:layout>
                <c:manualLayout>
                  <c:x val="9.5980244064925863E-2"/>
                  <c:y val="-0.222909616340433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MAXIMÁLNÍ</a:t>
                    </a:r>
                    <a:r>
                      <a:rPr lang="en-US" baseline="0"/>
                      <a:t> VÝKON KOMPRESORŮ KASKÁDY</a:t>
                    </a:r>
                    <a:r>
                      <a:rPr lang="en-US"/>
                      <a:t>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6776203854954"/>
                      <c:h val="8.87587908976818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979-4723-9D60-F7320CC3F88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65°C'!$J$141:$K$141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65°C'!$J$140:$K$140</c:f>
              <c:numCache>
                <c:formatCode>General</c:formatCode>
                <c:ptCount val="2"/>
                <c:pt idx="0">
                  <c:v>27.597634488472409</c:v>
                </c:pt>
                <c:pt idx="1">
                  <c:v>27.597634488472409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979-4723-9D60-F7320CC3F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39649948495844139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114300</xdr:rowOff>
        </xdr:from>
        <xdr:to>
          <xdr:col>2</xdr:col>
          <xdr:colOff>1165860</xdr:colOff>
          <xdr:row>42</xdr:row>
          <xdr:rowOff>121920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41</xdr:row>
          <xdr:rowOff>114300</xdr:rowOff>
        </xdr:from>
        <xdr:to>
          <xdr:col>3</xdr:col>
          <xdr:colOff>441960</xdr:colOff>
          <xdr:row>42</xdr:row>
          <xdr:rowOff>137160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1341120</xdr:colOff>
          <xdr:row>41</xdr:row>
          <xdr:rowOff>106680</xdr:rowOff>
        </xdr:from>
        <xdr:to>
          <xdr:col>4</xdr:col>
          <xdr:colOff>617220</xdr:colOff>
          <xdr:row>42</xdr:row>
          <xdr:rowOff>137160</xdr:rowOff>
        </xdr:to>
        <xdr:sp macro="" textlink="">
          <xdr:nvSpPr>
            <xdr:cNvPr id="3076" name="Option Button 4" descr="BWL 5 + BWL 7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OBA VÝKONY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POZNÁMKA: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Při přechodu z maximálního výkonu na výkon minimální při výběru, je nutné prokliknout přes tlačítko oba výkony.</a:t>
          </a:r>
          <a:endParaRPr lang="cs-CZ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172613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114300</xdr:rowOff>
        </xdr:from>
        <xdr:to>
          <xdr:col>2</xdr:col>
          <xdr:colOff>1165860</xdr:colOff>
          <xdr:row>42</xdr:row>
          <xdr:rowOff>121920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41</xdr:row>
          <xdr:rowOff>114300</xdr:rowOff>
        </xdr:from>
        <xdr:to>
          <xdr:col>3</xdr:col>
          <xdr:colOff>441960</xdr:colOff>
          <xdr:row>42</xdr:row>
          <xdr:rowOff>137160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1341120</xdr:colOff>
          <xdr:row>41</xdr:row>
          <xdr:rowOff>106680</xdr:rowOff>
        </xdr:from>
        <xdr:to>
          <xdr:col>4</xdr:col>
          <xdr:colOff>617220</xdr:colOff>
          <xdr:row>42</xdr:row>
          <xdr:rowOff>137160</xdr:rowOff>
        </xdr:to>
        <xdr:sp macro="" textlink="">
          <xdr:nvSpPr>
            <xdr:cNvPr id="7172" name="Option Button 4" descr="BWL 5 + BWL 7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OBA VÝKONY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7236" y="8068235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POZNÁMKA: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Při přechodu z maximálního výkonu na výkon minimální při výběru, je nutné prokliknout přes tlačítko oba výkony.</a:t>
          </a:r>
          <a:endParaRPr lang="cs-CZ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8193" name="Group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114300</xdr:rowOff>
        </xdr:from>
        <xdr:to>
          <xdr:col>2</xdr:col>
          <xdr:colOff>1165860</xdr:colOff>
          <xdr:row>42</xdr:row>
          <xdr:rowOff>121920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41</xdr:row>
          <xdr:rowOff>114300</xdr:rowOff>
        </xdr:from>
        <xdr:to>
          <xdr:col>3</xdr:col>
          <xdr:colOff>441960</xdr:colOff>
          <xdr:row>42</xdr:row>
          <xdr:rowOff>137160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1341120</xdr:colOff>
          <xdr:row>41</xdr:row>
          <xdr:rowOff>106680</xdr:rowOff>
        </xdr:from>
        <xdr:to>
          <xdr:col>4</xdr:col>
          <xdr:colOff>617220</xdr:colOff>
          <xdr:row>42</xdr:row>
          <xdr:rowOff>137160</xdr:rowOff>
        </xdr:to>
        <xdr:sp macro="" textlink="">
          <xdr:nvSpPr>
            <xdr:cNvPr id="8196" name="Option Button 4" descr="BWL 5 + BWL 7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OBA VÝKONY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7236" y="8068235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POZNÁMKA: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Při přechodu z maximálního výkonu na výkon minimální při výběru, je nutné prokliknout přes tlačítko oba výkony.</a:t>
          </a:r>
          <a:endParaRPr lang="cs-CZ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9217" name="Group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114300</xdr:rowOff>
        </xdr:from>
        <xdr:to>
          <xdr:col>2</xdr:col>
          <xdr:colOff>1165860</xdr:colOff>
          <xdr:row>42</xdr:row>
          <xdr:rowOff>121920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41</xdr:row>
          <xdr:rowOff>114300</xdr:rowOff>
        </xdr:from>
        <xdr:to>
          <xdr:col>3</xdr:col>
          <xdr:colOff>441960</xdr:colOff>
          <xdr:row>42</xdr:row>
          <xdr:rowOff>137160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1341120</xdr:colOff>
          <xdr:row>41</xdr:row>
          <xdr:rowOff>106680</xdr:rowOff>
        </xdr:from>
        <xdr:to>
          <xdr:col>4</xdr:col>
          <xdr:colOff>617220</xdr:colOff>
          <xdr:row>42</xdr:row>
          <xdr:rowOff>137160</xdr:rowOff>
        </xdr:to>
        <xdr:sp macro="" textlink="">
          <xdr:nvSpPr>
            <xdr:cNvPr id="9220" name="Option Button 4" descr="BWL 5 + BWL 7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OBA VÝKONY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7236" y="8068235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POZNÁMKA: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Při přechodu z maximálního výkonu na výkon minimální při výběru, je nutné prokliknout přes tlačítko oba výkony.</a:t>
          </a:r>
          <a:endParaRPr lang="cs-CZ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41</xdr:row>
          <xdr:rowOff>83820</xdr:rowOff>
        </xdr:from>
        <xdr:to>
          <xdr:col>11</xdr:col>
          <xdr:colOff>388620</xdr:colOff>
          <xdr:row>42</xdr:row>
          <xdr:rowOff>137160</xdr:rowOff>
        </xdr:to>
        <xdr:sp macro="" textlink="">
          <xdr:nvSpPr>
            <xdr:cNvPr id="10241" name="Group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1950720</xdr:colOff>
          <xdr:row>41</xdr:row>
          <xdr:rowOff>114300</xdr:rowOff>
        </xdr:from>
        <xdr:to>
          <xdr:col>2</xdr:col>
          <xdr:colOff>1165860</xdr:colOff>
          <xdr:row>42</xdr:row>
          <xdr:rowOff>121920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41</xdr:row>
          <xdr:rowOff>114300</xdr:rowOff>
        </xdr:from>
        <xdr:to>
          <xdr:col>3</xdr:col>
          <xdr:colOff>441960</xdr:colOff>
          <xdr:row>42</xdr:row>
          <xdr:rowOff>137160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MAXIMÁLNÍ VÝKON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1341120</xdr:colOff>
          <xdr:row>41</xdr:row>
          <xdr:rowOff>106680</xdr:rowOff>
        </xdr:from>
        <xdr:to>
          <xdr:col>4</xdr:col>
          <xdr:colOff>617220</xdr:colOff>
          <xdr:row>42</xdr:row>
          <xdr:rowOff>137160</xdr:rowOff>
        </xdr:to>
        <xdr:sp macro="" textlink="">
          <xdr:nvSpPr>
            <xdr:cNvPr id="10244" name="Option Button 4" descr="BWL 5 + BWL 7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OBA VÝKONY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7236" y="8068235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POZNÁMKA: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Při přechodu z maximálního výkonu na výkon minimální při výběru, je nutné prokliknout přes tlačítko oba výkony.</a:t>
          </a:r>
          <a:endParaRPr lang="cs-CZ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64E2-AAE4-446B-BB32-4AE9D5606ACB}">
  <sheetPr codeName="List2">
    <pageSetUpPr fitToPage="1"/>
  </sheetPr>
  <dimension ref="A1:HW343"/>
  <sheetViews>
    <sheetView zoomScale="70" zoomScaleNormal="70" workbookViewId="0">
      <selection activeCell="C11" sqref="C11"/>
    </sheetView>
  </sheetViews>
  <sheetFormatPr defaultColWidth="9.109375" defaultRowHeight="14.4" x14ac:dyDescent="0.3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4" width="9.109375" style="13"/>
    <col min="15" max="231" width="9.109375" style="15"/>
    <col min="232" max="16384" width="9.109375" style="12"/>
  </cols>
  <sheetData>
    <row r="1" spans="1:13" ht="9.9" customHeight="1" x14ac:dyDescent="0.3">
      <c r="A1" s="51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9.9" customHeight="1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9.9" customHeight="1" thickBot="1" x14ac:dyDescent="0.3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3">
      <c r="A4" s="1"/>
      <c r="B4" s="60" t="s">
        <v>0</v>
      </c>
      <c r="C4" s="60"/>
      <c r="D4" s="6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3">
      <c r="A5" s="1"/>
      <c r="B5" s="60"/>
      <c r="C5" s="60"/>
      <c r="D5" s="6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3">
      <c r="A6" s="49" t="s">
        <v>1</v>
      </c>
      <c r="B6" s="50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3">
      <c r="A7" s="49" t="s">
        <v>3</v>
      </c>
      <c r="B7" s="50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3">
      <c r="A8" s="49" t="s">
        <v>9</v>
      </c>
      <c r="B8" s="50"/>
      <c r="C8" s="25">
        <v>105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3">
      <c r="A9" s="49" t="s">
        <v>7</v>
      </c>
      <c r="B9" s="50"/>
      <c r="C9" s="3" t="s">
        <v>13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3">
      <c r="A10" s="4"/>
      <c r="B10" s="14" t="s">
        <v>57</v>
      </c>
      <c r="C10" s="24">
        <v>5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3">
      <c r="A11" s="4"/>
      <c r="B11" s="14" t="s">
        <v>60</v>
      </c>
      <c r="C11" s="26">
        <f>IF(C10="BEZ KASKÁDY",9,C10*9)</f>
        <v>45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3">
      <c r="A12" s="5"/>
      <c r="B12" s="10"/>
      <c r="C12" s="10"/>
      <c r="D12" s="10"/>
      <c r="E12" s="61" t="s">
        <v>58</v>
      </c>
      <c r="F12" s="61"/>
      <c r="G12" s="61"/>
      <c r="H12" s="61"/>
      <c r="I12" s="61"/>
      <c r="J12" s="61"/>
      <c r="K12" s="61"/>
      <c r="L12" s="61"/>
      <c r="M12" s="2"/>
    </row>
    <row r="13" spans="1:13" ht="15" customHeight="1" x14ac:dyDescent="0.3">
      <c r="A13" s="1"/>
      <c r="B13" s="62" t="s">
        <v>59</v>
      </c>
      <c r="C13" s="63"/>
      <c r="D13" s="63"/>
      <c r="E13" s="61"/>
      <c r="F13" s="61"/>
      <c r="G13" s="61"/>
      <c r="H13" s="61"/>
      <c r="I13" s="61"/>
      <c r="J13" s="61"/>
      <c r="K13" s="61"/>
      <c r="L13" s="61"/>
      <c r="M13" s="2"/>
    </row>
    <row r="14" spans="1:13" x14ac:dyDescent="0.3">
      <c r="A14" s="1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1"/>
      <c r="M14" s="2"/>
    </row>
    <row r="15" spans="1:13" x14ac:dyDescent="0.3">
      <c r="A15" s="1"/>
      <c r="B15" s="63"/>
      <c r="C15" s="63"/>
      <c r="D15" s="63"/>
      <c r="E15" s="61"/>
      <c r="F15" s="61"/>
      <c r="G15" s="61"/>
      <c r="H15" s="61"/>
      <c r="I15" s="61"/>
      <c r="J15" s="61"/>
      <c r="K15" s="61"/>
      <c r="L15" s="61"/>
      <c r="M15" s="2"/>
    </row>
    <row r="16" spans="1:13" x14ac:dyDescent="0.3">
      <c r="A16" s="1"/>
      <c r="B16" s="63"/>
      <c r="C16" s="63"/>
      <c r="D16" s="63"/>
      <c r="E16" s="61"/>
      <c r="F16" s="61"/>
      <c r="G16" s="61"/>
      <c r="H16" s="61"/>
      <c r="I16" s="61"/>
      <c r="J16" s="61"/>
      <c r="K16" s="61"/>
      <c r="L16" s="61"/>
      <c r="M16" s="2"/>
    </row>
    <row r="17" spans="1:13" x14ac:dyDescent="0.3">
      <c r="A17" s="1"/>
      <c r="B17" s="63"/>
      <c r="C17" s="63"/>
      <c r="D17" s="63"/>
      <c r="E17" s="61"/>
      <c r="F17" s="61"/>
      <c r="G17" s="61"/>
      <c r="H17" s="61"/>
      <c r="I17" s="61"/>
      <c r="J17" s="61"/>
      <c r="K17" s="61"/>
      <c r="L17" s="61"/>
      <c r="M17" s="2"/>
    </row>
    <row r="18" spans="1:13" x14ac:dyDescent="0.3">
      <c r="A18" s="1"/>
      <c r="B18" s="63"/>
      <c r="C18" s="63"/>
      <c r="D18" s="63"/>
      <c r="E18" s="61"/>
      <c r="F18" s="61"/>
      <c r="G18" s="61"/>
      <c r="H18" s="61"/>
      <c r="I18" s="61"/>
      <c r="J18" s="61"/>
      <c r="K18" s="61"/>
      <c r="L18" s="61"/>
      <c r="M18" s="2"/>
    </row>
    <row r="19" spans="1:13" x14ac:dyDescent="0.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" thickBot="1" x14ac:dyDescent="0.3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s="15" customFormat="1" x14ac:dyDescent="0.3">
      <c r="A48" s="64" t="s">
        <v>21</v>
      </c>
      <c r="B48" s="28" t="s">
        <v>18</v>
      </c>
      <c r="C48" s="28" t="s">
        <v>62</v>
      </c>
      <c r="D48" s="28" t="s">
        <v>63</v>
      </c>
      <c r="E48" s="65" t="s">
        <v>30</v>
      </c>
      <c r="F48" s="65"/>
      <c r="G48" s="65"/>
      <c r="H48" s="65"/>
      <c r="I48" s="27"/>
      <c r="J48" s="27"/>
      <c r="K48" s="27"/>
      <c r="L48" s="27"/>
      <c r="M48" s="27"/>
    </row>
    <row r="49" spans="1:13" s="15" customFormat="1" x14ac:dyDescent="0.3">
      <c r="A49" s="64"/>
      <c r="B49" s="29">
        <v>-20</v>
      </c>
      <c r="C49" s="30">
        <v>3.3</v>
      </c>
      <c r="D49" s="30">
        <v>7.7</v>
      </c>
      <c r="E49" s="66" t="s">
        <v>31</v>
      </c>
      <c r="F49" s="66"/>
      <c r="G49" s="16" t="s">
        <v>8</v>
      </c>
      <c r="I49" s="27"/>
      <c r="J49" s="27"/>
      <c r="K49" s="27"/>
      <c r="L49" s="27"/>
      <c r="M49" s="27"/>
    </row>
    <row r="50" spans="1:13" s="15" customFormat="1" x14ac:dyDescent="0.3">
      <c r="A50" s="64"/>
      <c r="B50" s="29">
        <v>-15</v>
      </c>
      <c r="C50" s="30">
        <v>4.5</v>
      </c>
      <c r="D50" s="30">
        <v>13.6</v>
      </c>
      <c r="E50" s="66"/>
      <c r="F50" s="66"/>
      <c r="G50" s="16" t="s">
        <v>13</v>
      </c>
      <c r="I50" s="27"/>
      <c r="J50" s="27"/>
      <c r="K50" s="27"/>
      <c r="L50" s="27"/>
      <c r="M50" s="27"/>
    </row>
    <row r="51" spans="1:13" s="15" customFormat="1" x14ac:dyDescent="0.3">
      <c r="A51" s="64"/>
      <c r="B51" s="29">
        <v>-7</v>
      </c>
      <c r="C51" s="30">
        <v>4</v>
      </c>
      <c r="D51" s="30">
        <v>17</v>
      </c>
      <c r="E51" s="66" t="s">
        <v>32</v>
      </c>
      <c r="F51" s="66"/>
      <c r="G51" s="16">
        <v>15</v>
      </c>
      <c r="I51" s="27"/>
      <c r="J51" s="27"/>
      <c r="K51" s="27"/>
      <c r="L51" s="27"/>
      <c r="M51" s="27"/>
    </row>
    <row r="52" spans="1:13" s="15" customFormat="1" x14ac:dyDescent="0.3">
      <c r="A52" s="64"/>
      <c r="B52" s="29">
        <v>2</v>
      </c>
      <c r="C52" s="30">
        <v>5.5</v>
      </c>
      <c r="D52" s="30">
        <v>18.600000000000001</v>
      </c>
      <c r="E52" s="66"/>
      <c r="F52" s="66"/>
      <c r="G52" s="16">
        <v>20</v>
      </c>
      <c r="I52" s="27"/>
      <c r="J52" s="27"/>
      <c r="K52" s="27"/>
      <c r="L52" s="27"/>
      <c r="M52" s="27"/>
    </row>
    <row r="53" spans="1:13" s="15" customFormat="1" x14ac:dyDescent="0.3">
      <c r="A53" s="64"/>
      <c r="B53" s="29">
        <v>7</v>
      </c>
      <c r="C53" s="30">
        <v>6.4</v>
      </c>
      <c r="D53" s="30">
        <v>20</v>
      </c>
      <c r="E53" s="66" t="s">
        <v>33</v>
      </c>
      <c r="F53" s="66"/>
      <c r="G53" s="16">
        <v>-12</v>
      </c>
      <c r="I53" s="27"/>
      <c r="J53" s="27"/>
      <c r="K53" s="27" t="s">
        <v>56</v>
      </c>
      <c r="L53" s="27"/>
      <c r="M53" s="27"/>
    </row>
    <row r="54" spans="1:13" s="15" customFormat="1" x14ac:dyDescent="0.3">
      <c r="A54" s="64"/>
      <c r="B54" s="29">
        <v>14</v>
      </c>
      <c r="C54" s="30">
        <v>7.3</v>
      </c>
      <c r="D54" s="30">
        <v>20</v>
      </c>
      <c r="E54" s="66"/>
      <c r="F54" s="66"/>
      <c r="G54" s="16">
        <v>-15</v>
      </c>
      <c r="I54" s="27"/>
      <c r="J54" s="27"/>
      <c r="K54" s="27"/>
      <c r="L54" s="27"/>
      <c r="M54" s="27"/>
    </row>
    <row r="55" spans="1:13" s="15" customFormat="1" x14ac:dyDescent="0.3">
      <c r="A55" s="64"/>
      <c r="B55" s="29">
        <v>25</v>
      </c>
      <c r="C55" s="30">
        <v>8.4</v>
      </c>
      <c r="D55" s="30">
        <v>20</v>
      </c>
      <c r="E55" s="66"/>
      <c r="F55" s="66"/>
      <c r="G55" s="16">
        <v>-17</v>
      </c>
      <c r="I55" s="27"/>
      <c r="J55" s="27"/>
      <c r="K55" s="27"/>
      <c r="L55" s="27"/>
      <c r="M55" s="27"/>
    </row>
    <row r="56" spans="1:13" s="15" customFormat="1" x14ac:dyDescent="0.3">
      <c r="A56" s="64"/>
      <c r="B56" s="29">
        <v>35</v>
      </c>
      <c r="C56" s="30">
        <v>11.6</v>
      </c>
      <c r="D56" s="30">
        <v>20</v>
      </c>
      <c r="E56" s="66"/>
      <c r="F56" s="66"/>
      <c r="G56" s="16">
        <v>-20</v>
      </c>
      <c r="I56" s="27"/>
      <c r="J56" s="27"/>
      <c r="K56" s="27"/>
      <c r="L56" s="27"/>
      <c r="M56" s="27"/>
    </row>
    <row r="57" spans="1:13" s="15" customFormat="1" x14ac:dyDescent="0.3">
      <c r="A57" s="64"/>
      <c r="B57" s="31"/>
      <c r="C57" s="32"/>
      <c r="D57" s="32"/>
      <c r="I57" s="27"/>
      <c r="J57" s="27"/>
      <c r="K57" s="27"/>
      <c r="L57" s="27"/>
      <c r="M57" s="27"/>
    </row>
    <row r="58" spans="1:13" s="15" customForma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s="15" customFormat="1" x14ac:dyDescent="0.3">
      <c r="A59" s="27"/>
      <c r="B59" s="33" t="s">
        <v>53</v>
      </c>
      <c r="C59" s="27" t="s">
        <v>55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s="15" customFormat="1" x14ac:dyDescent="0.3">
      <c r="A60" s="27"/>
      <c r="B60" s="27"/>
      <c r="C60" s="27">
        <v>2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s="15" customFormat="1" x14ac:dyDescent="0.3">
      <c r="A61" s="27"/>
      <c r="B61" s="27"/>
      <c r="C61" s="27">
        <v>3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s="15" customFormat="1" x14ac:dyDescent="0.3">
      <c r="A62" s="27"/>
      <c r="B62" s="27"/>
      <c r="C62" s="27">
        <v>4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s="15" customFormat="1" x14ac:dyDescent="0.3">
      <c r="A63" s="27"/>
      <c r="B63" s="27"/>
      <c r="C63" s="27">
        <v>5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s="15" customFormat="1" x14ac:dyDescent="0.3">
      <c r="A64" s="34"/>
      <c r="B64" s="34"/>
      <c r="C64" s="34"/>
    </row>
    <row r="65" spans="1:11" s="15" customFormat="1" ht="22.8" x14ac:dyDescent="0.3">
      <c r="A65" s="64" t="s">
        <v>21</v>
      </c>
      <c r="B65" s="28" t="s">
        <v>18</v>
      </c>
      <c r="C65" s="28" t="s">
        <v>36</v>
      </c>
      <c r="D65" s="28" t="s">
        <v>35</v>
      </c>
      <c r="E65" s="65" t="s">
        <v>30</v>
      </c>
      <c r="F65" s="65"/>
      <c r="G65" s="65"/>
      <c r="H65" s="65"/>
      <c r="K65" s="15" t="s">
        <v>52</v>
      </c>
    </row>
    <row r="66" spans="1:11" s="15" customFormat="1" x14ac:dyDescent="0.3">
      <c r="A66" s="64"/>
      <c r="B66" s="35">
        <f>B49</f>
        <v>-20</v>
      </c>
      <c r="C66" s="35">
        <f>IF($C$10=$C$59,C49*1,$C$10*C49)</f>
        <v>16.5</v>
      </c>
      <c r="D66" s="35">
        <f t="shared" ref="C66:D73" si="0">IF($C$10=$C$59,D49*1,$C$10*D49)</f>
        <v>38.5</v>
      </c>
      <c r="E66" s="66" t="s">
        <v>31</v>
      </c>
      <c r="F66" s="66"/>
      <c r="G66" s="16" t="s">
        <v>8</v>
      </c>
      <c r="K66" s="15">
        <v>1</v>
      </c>
    </row>
    <row r="67" spans="1:11" s="15" customFormat="1" x14ac:dyDescent="0.3">
      <c r="A67" s="64"/>
      <c r="B67" s="35">
        <f t="shared" ref="B67:B73" si="1">B50</f>
        <v>-15</v>
      </c>
      <c r="C67" s="35">
        <f t="shared" si="0"/>
        <v>22.5</v>
      </c>
      <c r="D67" s="35">
        <f t="shared" si="0"/>
        <v>68</v>
      </c>
      <c r="E67" s="66"/>
      <c r="F67" s="66"/>
      <c r="G67" s="16" t="s">
        <v>13</v>
      </c>
      <c r="K67" s="15">
        <v>2</v>
      </c>
    </row>
    <row r="68" spans="1:11" s="15" customFormat="1" x14ac:dyDescent="0.3">
      <c r="A68" s="64"/>
      <c r="B68" s="35">
        <f t="shared" si="1"/>
        <v>-7</v>
      </c>
      <c r="C68" s="35">
        <f t="shared" si="0"/>
        <v>20</v>
      </c>
      <c r="D68" s="35">
        <f t="shared" si="0"/>
        <v>85</v>
      </c>
      <c r="E68" s="66" t="s">
        <v>32</v>
      </c>
      <c r="F68" s="66"/>
      <c r="G68" s="16">
        <v>15</v>
      </c>
      <c r="K68" s="15">
        <v>3</v>
      </c>
    </row>
    <row r="69" spans="1:11" s="15" customFormat="1" x14ac:dyDescent="0.3">
      <c r="A69" s="64"/>
      <c r="B69" s="35">
        <f t="shared" si="1"/>
        <v>2</v>
      </c>
      <c r="C69" s="35">
        <f t="shared" si="0"/>
        <v>27.5</v>
      </c>
      <c r="D69" s="35">
        <f t="shared" si="0"/>
        <v>93</v>
      </c>
      <c r="E69" s="66"/>
      <c r="F69" s="66"/>
      <c r="G69" s="16">
        <v>20</v>
      </c>
      <c r="K69" s="15">
        <v>4</v>
      </c>
    </row>
    <row r="70" spans="1:11" s="15" customFormat="1" x14ac:dyDescent="0.3">
      <c r="A70" s="64"/>
      <c r="B70" s="35">
        <f t="shared" si="1"/>
        <v>7</v>
      </c>
      <c r="C70" s="35">
        <f>IF($C$10=$C$59,C53*1,$C$10*C53)</f>
        <v>32</v>
      </c>
      <c r="D70" s="35">
        <f t="shared" si="0"/>
        <v>100</v>
      </c>
      <c r="E70" s="66" t="s">
        <v>33</v>
      </c>
      <c r="F70" s="66"/>
      <c r="G70" s="16">
        <v>-12</v>
      </c>
      <c r="K70" s="15">
        <v>5</v>
      </c>
    </row>
    <row r="71" spans="1:11" s="15" customFormat="1" x14ac:dyDescent="0.3">
      <c r="A71" s="64"/>
      <c r="B71" s="35">
        <f t="shared" si="1"/>
        <v>14</v>
      </c>
      <c r="C71" s="35">
        <f t="shared" si="0"/>
        <v>36.5</v>
      </c>
      <c r="D71" s="35">
        <f t="shared" si="0"/>
        <v>100</v>
      </c>
      <c r="E71" s="66"/>
      <c r="F71" s="66"/>
      <c r="G71" s="16">
        <v>-15</v>
      </c>
    </row>
    <row r="72" spans="1:11" s="15" customFormat="1" x14ac:dyDescent="0.3">
      <c r="A72" s="64"/>
      <c r="B72" s="35">
        <f t="shared" si="1"/>
        <v>25</v>
      </c>
      <c r="C72" s="35">
        <f t="shared" si="0"/>
        <v>42</v>
      </c>
      <c r="D72" s="35">
        <f t="shared" si="0"/>
        <v>100</v>
      </c>
      <c r="E72" s="66"/>
      <c r="F72" s="66"/>
      <c r="G72" s="16">
        <v>-17</v>
      </c>
    </row>
    <row r="73" spans="1:11" s="15" customFormat="1" x14ac:dyDescent="0.3">
      <c r="A73" s="64"/>
      <c r="B73" s="35">
        <f t="shared" si="1"/>
        <v>35</v>
      </c>
      <c r="C73" s="35">
        <f t="shared" si="0"/>
        <v>58</v>
      </c>
      <c r="D73" s="35">
        <f t="shared" si="0"/>
        <v>100</v>
      </c>
      <c r="E73" s="66"/>
      <c r="F73" s="66"/>
      <c r="G73" s="16">
        <v>-20</v>
      </c>
    </row>
    <row r="74" spans="1:11" s="15" customFormat="1" x14ac:dyDescent="0.3">
      <c r="A74" s="64"/>
      <c r="B74" s="35"/>
      <c r="C74" s="35"/>
      <c r="D74" s="35"/>
    </row>
    <row r="75" spans="1:11" s="15" customFormat="1" ht="15" customHeight="1" x14ac:dyDescent="0.3">
      <c r="A75" s="64" t="s">
        <v>22</v>
      </c>
      <c r="B75" s="16" t="s">
        <v>23</v>
      </c>
      <c r="C75" s="17" t="s">
        <v>10</v>
      </c>
      <c r="D75" s="17" t="s">
        <v>11</v>
      </c>
      <c r="E75" s="16"/>
      <c r="F75" s="70" t="s">
        <v>28</v>
      </c>
      <c r="G75" s="27" t="s">
        <v>10</v>
      </c>
      <c r="H75" s="27" t="s">
        <v>11</v>
      </c>
    </row>
    <row r="76" spans="1:11" s="15" customFormat="1" ht="15" customHeight="1" x14ac:dyDescent="0.3">
      <c r="A76" s="64"/>
      <c r="B76" s="18" t="s">
        <v>12</v>
      </c>
      <c r="C76" s="17">
        <f>C7</f>
        <v>15</v>
      </c>
      <c r="D76" s="17">
        <f>C6</f>
        <v>-12</v>
      </c>
      <c r="E76" s="17" t="s">
        <v>2</v>
      </c>
      <c r="F76" s="70"/>
      <c r="G76" s="36">
        <v>-20</v>
      </c>
      <c r="H76" s="27">
        <f>D77</f>
        <v>115.50000000000001</v>
      </c>
    </row>
    <row r="77" spans="1:11" s="15" customFormat="1" ht="15.75" customHeight="1" x14ac:dyDescent="0.3">
      <c r="A77" s="64"/>
      <c r="B77" s="18" t="s">
        <v>4</v>
      </c>
      <c r="C77" s="37">
        <v>0</v>
      </c>
      <c r="D77" s="17">
        <f>IF(C9="OTOPNÁ TĚLESA",(C8)*1.1,(C8))</f>
        <v>115.50000000000001</v>
      </c>
      <c r="E77" s="17" t="s">
        <v>5</v>
      </c>
      <c r="F77" s="70"/>
      <c r="G77" s="27">
        <f>D76</f>
        <v>-12</v>
      </c>
      <c r="H77" s="27">
        <f>D77</f>
        <v>115.50000000000001</v>
      </c>
    </row>
    <row r="78" spans="1:11" s="15" customFormat="1" ht="15" customHeight="1" x14ac:dyDescent="0.3">
      <c r="A78" s="64"/>
      <c r="B78" s="65" t="s">
        <v>24</v>
      </c>
      <c r="C78" s="65"/>
      <c r="D78" s="65"/>
      <c r="E78" s="65"/>
      <c r="F78" s="70" t="s">
        <v>29</v>
      </c>
      <c r="G78" s="27" t="s">
        <v>10</v>
      </c>
      <c r="H78" s="27" t="s">
        <v>11</v>
      </c>
    </row>
    <row r="79" spans="1:11" s="15" customFormat="1" ht="15" customHeight="1" x14ac:dyDescent="0.3">
      <c r="A79" s="64"/>
      <c r="B79" s="27" t="s">
        <v>10</v>
      </c>
      <c r="C79" s="27">
        <f>C76</f>
        <v>15</v>
      </c>
      <c r="D79" s="38">
        <f>D76</f>
        <v>-12</v>
      </c>
      <c r="E79" s="27">
        <f>D76</f>
        <v>-12</v>
      </c>
      <c r="F79" s="70"/>
      <c r="G79" s="19">
        <f>G77</f>
        <v>-12</v>
      </c>
      <c r="H79" s="27">
        <f>H76</f>
        <v>115.50000000000001</v>
      </c>
    </row>
    <row r="80" spans="1:11" s="15" customFormat="1" ht="15.75" customHeight="1" x14ac:dyDescent="0.3">
      <c r="A80" s="64"/>
      <c r="B80" s="27" t="s">
        <v>11</v>
      </c>
      <c r="C80" s="38">
        <f>C77</f>
        <v>0</v>
      </c>
      <c r="D80" s="27">
        <f>D77</f>
        <v>115.50000000000001</v>
      </c>
      <c r="E80" s="38">
        <f>C77</f>
        <v>0</v>
      </c>
      <c r="F80" s="70"/>
      <c r="G80" s="27">
        <f>G77</f>
        <v>-12</v>
      </c>
      <c r="H80" s="36">
        <v>0</v>
      </c>
    </row>
    <row r="81" spans="1:10" s="15" customFormat="1" ht="15" customHeight="1" x14ac:dyDescent="0.3">
      <c r="A81" s="64"/>
      <c r="B81" s="65" t="s">
        <v>25</v>
      </c>
      <c r="C81" s="65"/>
      <c r="D81" s="65"/>
      <c r="E81" s="65"/>
    </row>
    <row r="82" spans="1:10" s="15" customFormat="1" ht="15" customHeight="1" x14ac:dyDescent="0.3">
      <c r="A82" s="64"/>
      <c r="B82" s="27" t="s">
        <v>26</v>
      </c>
      <c r="C82" s="20" t="s">
        <v>10</v>
      </c>
      <c r="D82" s="21" t="s">
        <v>11</v>
      </c>
      <c r="E82" s="67"/>
    </row>
    <row r="83" spans="1:10" s="15" customFormat="1" ht="15" customHeight="1" x14ac:dyDescent="0.3">
      <c r="A83" s="64"/>
      <c r="B83" s="20">
        <v>1</v>
      </c>
      <c r="C83" s="20">
        <f>C76</f>
        <v>15</v>
      </c>
      <c r="D83" s="21">
        <f>C77</f>
        <v>0</v>
      </c>
      <c r="E83" s="67"/>
    </row>
    <row r="84" spans="1:10" s="15" customFormat="1" ht="15.75" customHeight="1" x14ac:dyDescent="0.3">
      <c r="A84" s="64"/>
      <c r="B84" s="20">
        <v>2</v>
      </c>
      <c r="C84" s="20">
        <f>D76</f>
        <v>-12</v>
      </c>
      <c r="D84" s="20">
        <f>D77</f>
        <v>115.50000000000001</v>
      </c>
      <c r="E84" s="67"/>
    </row>
    <row r="85" spans="1:10" s="15" customFormat="1" x14ac:dyDescent="0.3">
      <c r="A85" s="64"/>
      <c r="B85" s="39"/>
      <c r="C85" s="39" t="s">
        <v>14</v>
      </c>
      <c r="D85" s="39" t="s">
        <v>15</v>
      </c>
      <c r="E85" s="67"/>
    </row>
    <row r="86" spans="1:10" s="15" customFormat="1" x14ac:dyDescent="0.3">
      <c r="A86" s="64"/>
      <c r="B86" s="27" t="s">
        <v>27</v>
      </c>
      <c r="C86" s="40" cm="1">
        <f t="array" ref="C86:D86">LINEST(D83:D84,C83:C84,1)</f>
        <v>-4.2777777777777786</v>
      </c>
      <c r="D86" s="41">
        <v>64.166666666666671</v>
      </c>
      <c r="E86" s="67"/>
    </row>
    <row r="87" spans="1:10" s="15" customFormat="1" ht="15" customHeight="1" x14ac:dyDescent="0.3">
      <c r="A87" s="64" t="s">
        <v>34</v>
      </c>
      <c r="B87" s="68" t="s">
        <v>36</v>
      </c>
      <c r="C87" s="68"/>
      <c r="D87" s="68" t="s">
        <v>35</v>
      </c>
      <c r="E87" s="68"/>
      <c r="F87" s="64"/>
      <c r="G87" s="64"/>
      <c r="H87" s="64"/>
      <c r="I87" s="64"/>
      <c r="J87" s="64"/>
    </row>
    <row r="88" spans="1:10" s="15" customFormat="1" ht="15" customHeight="1" x14ac:dyDescent="0.3">
      <c r="A88" s="64"/>
      <c r="B88" s="37" t="s">
        <v>10</v>
      </c>
      <c r="C88" s="37" t="s">
        <v>11</v>
      </c>
      <c r="D88" s="37" t="s">
        <v>10</v>
      </c>
      <c r="E88" s="37" t="s">
        <v>11</v>
      </c>
      <c r="F88" s="64"/>
      <c r="G88" s="64"/>
      <c r="H88" s="64"/>
      <c r="I88" s="64"/>
      <c r="J88" s="64"/>
    </row>
    <row r="89" spans="1:10" s="15" customFormat="1" ht="15" customHeight="1" x14ac:dyDescent="0.3">
      <c r="A89" s="64"/>
      <c r="B89" s="42">
        <f>B90</f>
        <v>7.4516129032258061</v>
      </c>
      <c r="C89" s="43">
        <f>C90</f>
        <v>32.29032258064516</v>
      </c>
      <c r="D89" s="42">
        <f>D90</f>
        <v>-5.2365591397849505</v>
      </c>
      <c r="E89" s="43">
        <f>E90</f>
        <v>86.567502986857846</v>
      </c>
      <c r="F89" s="64"/>
      <c r="G89" s="64"/>
      <c r="H89" s="64"/>
      <c r="I89" s="64"/>
      <c r="J89" s="64"/>
    </row>
    <row r="90" spans="1:10" s="15" customFormat="1" ht="15" customHeight="1" x14ac:dyDescent="0.3">
      <c r="A90" s="64"/>
      <c r="B90" s="22">
        <f>J102</f>
        <v>7.4516129032258061</v>
      </c>
      <c r="C90" s="43">
        <f>J101</f>
        <v>32.29032258064516</v>
      </c>
      <c r="D90" s="42">
        <f>J113</f>
        <v>-5.2365591397849505</v>
      </c>
      <c r="E90" s="23">
        <f>J112</f>
        <v>86.567502986857846</v>
      </c>
      <c r="F90" s="64"/>
      <c r="G90" s="64"/>
      <c r="H90" s="64"/>
      <c r="I90" s="64"/>
      <c r="J90" s="64"/>
    </row>
    <row r="91" spans="1:10" s="15" customFormat="1" ht="15" customHeight="1" x14ac:dyDescent="0.3">
      <c r="A91" s="64"/>
      <c r="B91" s="42">
        <f>B90</f>
        <v>7.4516129032258061</v>
      </c>
      <c r="C91" s="43">
        <v>0</v>
      </c>
      <c r="D91" s="42">
        <f>D90</f>
        <v>-5.2365591397849505</v>
      </c>
      <c r="E91" s="43">
        <v>0</v>
      </c>
      <c r="F91" s="64"/>
      <c r="G91" s="64"/>
      <c r="H91" s="64"/>
      <c r="I91" s="64"/>
      <c r="J91" s="64"/>
    </row>
    <row r="92" spans="1:10" s="15" customFormat="1" ht="15" customHeight="1" x14ac:dyDescent="0.3">
      <c r="A92" s="64"/>
      <c r="B92" s="67" t="s">
        <v>37</v>
      </c>
      <c r="C92" s="67"/>
      <c r="D92" s="67"/>
      <c r="E92" s="67"/>
      <c r="F92" s="67"/>
      <c r="G92" s="67"/>
      <c r="H92" s="67"/>
      <c r="I92" s="67"/>
      <c r="J92" s="67"/>
    </row>
    <row r="93" spans="1:10" s="15" customFormat="1" ht="15" customHeight="1" x14ac:dyDescent="0.3">
      <c r="A93" s="64"/>
      <c r="B93" s="15" t="s">
        <v>39</v>
      </c>
      <c r="C93" s="15" t="s">
        <v>40</v>
      </c>
      <c r="D93" s="15" t="s">
        <v>11</v>
      </c>
      <c r="E93" s="15" t="s">
        <v>16</v>
      </c>
      <c r="F93" s="15" t="s">
        <v>17</v>
      </c>
      <c r="G93" s="15" t="s">
        <v>41</v>
      </c>
      <c r="H93" s="67" t="s">
        <v>42</v>
      </c>
      <c r="I93" s="67"/>
      <c r="J93" s="67"/>
    </row>
    <row r="94" spans="1:10" s="15" customFormat="1" ht="15" customHeight="1" x14ac:dyDescent="0.3">
      <c r="A94" s="64"/>
      <c r="B94" s="15">
        <f t="shared" ref="B94:C102" si="2">B66</f>
        <v>-20</v>
      </c>
      <c r="C94" s="15">
        <f t="shared" si="2"/>
        <v>16.5</v>
      </c>
      <c r="D94" s="15">
        <f>$C$86*B94+$D$86</f>
        <v>149.72222222222223</v>
      </c>
      <c r="E94" s="15">
        <f>D94-C94</f>
        <v>133.22222222222223</v>
      </c>
      <c r="F94" s="15">
        <f>IF(SIGN(E94*E95)=1,0,1)</f>
        <v>0</v>
      </c>
      <c r="G94" s="69">
        <f>MATCH(1,F94:F102,0)</f>
        <v>5</v>
      </c>
      <c r="H94" s="15" t="s">
        <v>10</v>
      </c>
      <c r="I94" s="15" t="s">
        <v>43</v>
      </c>
      <c r="J94" s="15" t="s">
        <v>44</v>
      </c>
    </row>
    <row r="95" spans="1:10" s="15" customFormat="1" ht="15" customHeight="1" x14ac:dyDescent="0.3">
      <c r="A95" s="64"/>
      <c r="B95" s="15">
        <f t="shared" si="2"/>
        <v>-15</v>
      </c>
      <c r="C95" s="15">
        <f t="shared" si="2"/>
        <v>22.5</v>
      </c>
      <c r="D95" s="15">
        <f t="shared" ref="D95:D102" si="3">$C$86*B95+$D$86</f>
        <v>128.33333333333337</v>
      </c>
      <c r="E95" s="15">
        <f t="shared" ref="E95:E102" si="4">D95-C95</f>
        <v>105.83333333333337</v>
      </c>
      <c r="F95" s="15">
        <f t="shared" ref="F95:F101" si="5">IF(SIGN(E95*E96)=1,0,1)</f>
        <v>0</v>
      </c>
      <c r="G95" s="69"/>
      <c r="H95" s="15">
        <f>INDEX(B94:B102,G94)</f>
        <v>7</v>
      </c>
      <c r="I95" s="15">
        <f>INDEX(C94:C102,G94)</f>
        <v>32</v>
      </c>
      <c r="J95" s="15">
        <f>INDEX(D94:D102,G94)</f>
        <v>34.222222222222221</v>
      </c>
    </row>
    <row r="96" spans="1:10" s="15" customFormat="1" ht="15" customHeight="1" x14ac:dyDescent="0.3">
      <c r="A96" s="64"/>
      <c r="B96" s="15">
        <f t="shared" si="2"/>
        <v>-7</v>
      </c>
      <c r="C96" s="15">
        <f t="shared" si="2"/>
        <v>20</v>
      </c>
      <c r="D96" s="15">
        <f t="shared" si="3"/>
        <v>94.111111111111114</v>
      </c>
      <c r="E96" s="15">
        <f t="shared" si="4"/>
        <v>74.111111111111114</v>
      </c>
      <c r="F96" s="15">
        <f t="shared" si="5"/>
        <v>0</v>
      </c>
      <c r="G96" s="69"/>
      <c r="H96" s="15">
        <f>INDEX(B94:B102,G94+1)</f>
        <v>14</v>
      </c>
      <c r="I96" s="15">
        <f>INDEX(C94:C102,G94+1)</f>
        <v>36.5</v>
      </c>
      <c r="J96" s="15">
        <f>INDEX(D94:D102,G94+1)</f>
        <v>4.2777777777777715</v>
      </c>
    </row>
    <row r="97" spans="1:10" s="15" customFormat="1" ht="15" customHeight="1" x14ac:dyDescent="0.3">
      <c r="A97" s="64"/>
      <c r="B97" s="15">
        <f t="shared" si="2"/>
        <v>2</v>
      </c>
      <c r="C97" s="15">
        <f t="shared" si="2"/>
        <v>27.5</v>
      </c>
      <c r="D97" s="15">
        <f t="shared" si="3"/>
        <v>55.611111111111114</v>
      </c>
      <c r="E97" s="15">
        <f t="shared" si="4"/>
        <v>28.111111111111114</v>
      </c>
      <c r="F97" s="15">
        <f t="shared" si="5"/>
        <v>0</v>
      </c>
      <c r="G97" s="69"/>
      <c r="H97" s="67" t="s">
        <v>45</v>
      </c>
      <c r="I97" s="67"/>
      <c r="J97" s="67"/>
    </row>
    <row r="98" spans="1:10" s="15" customFormat="1" x14ac:dyDescent="0.3">
      <c r="A98" s="64"/>
      <c r="B98" s="15">
        <f t="shared" si="2"/>
        <v>7</v>
      </c>
      <c r="C98" s="15">
        <f t="shared" si="2"/>
        <v>32</v>
      </c>
      <c r="D98" s="15">
        <f t="shared" si="3"/>
        <v>34.222222222222221</v>
      </c>
      <c r="E98" s="15">
        <f t="shared" si="4"/>
        <v>2.2222222222222214</v>
      </c>
      <c r="F98" s="15">
        <f t="shared" si="5"/>
        <v>1</v>
      </c>
      <c r="G98" s="69"/>
      <c r="H98" s="20" t="s">
        <v>19</v>
      </c>
      <c r="I98" s="15">
        <f>SLOPE(I95:I96,H95:H96)</f>
        <v>0.6428571428571429</v>
      </c>
      <c r="J98" s="15">
        <f>SLOPE(J95:J96,H95:H96)</f>
        <v>-4.2777777777777786</v>
      </c>
    </row>
    <row r="99" spans="1:10" s="15" customFormat="1" x14ac:dyDescent="0.3">
      <c r="A99" s="64"/>
      <c r="B99" s="15">
        <f t="shared" si="2"/>
        <v>14</v>
      </c>
      <c r="C99" s="15">
        <f t="shared" si="2"/>
        <v>36.5</v>
      </c>
      <c r="D99" s="15">
        <f t="shared" si="3"/>
        <v>4.2777777777777715</v>
      </c>
      <c r="E99" s="15">
        <f t="shared" si="4"/>
        <v>-32.222222222222229</v>
      </c>
      <c r="F99" s="15">
        <f t="shared" si="5"/>
        <v>0</v>
      </c>
      <c r="G99" s="69"/>
      <c r="H99" s="20" t="s">
        <v>20</v>
      </c>
      <c r="I99" s="15">
        <f>INTERCEPT(I95:I96,H95:H96)</f>
        <v>27.5</v>
      </c>
      <c r="J99" s="15">
        <f>INTERCEPT(J95:J96,H95:H96)</f>
        <v>64.166666666666671</v>
      </c>
    </row>
    <row r="100" spans="1:10" s="15" customFormat="1" x14ac:dyDescent="0.3">
      <c r="A100" s="64"/>
      <c r="B100" s="15">
        <f t="shared" si="2"/>
        <v>25</v>
      </c>
      <c r="C100" s="15">
        <f t="shared" si="2"/>
        <v>42</v>
      </c>
      <c r="D100" s="15">
        <f t="shared" si="3"/>
        <v>-42.777777777777786</v>
      </c>
      <c r="E100" s="15">
        <f t="shared" si="4"/>
        <v>-84.777777777777786</v>
      </c>
      <c r="F100" s="15">
        <f t="shared" si="5"/>
        <v>0</v>
      </c>
      <c r="G100" s="69"/>
      <c r="H100" s="67" t="s">
        <v>46</v>
      </c>
      <c r="I100" s="67"/>
      <c r="J100" s="67"/>
    </row>
    <row r="101" spans="1:10" s="15" customFormat="1" x14ac:dyDescent="0.3">
      <c r="A101" s="64"/>
      <c r="B101" s="15">
        <f t="shared" si="2"/>
        <v>35</v>
      </c>
      <c r="C101" s="15">
        <f t="shared" si="2"/>
        <v>58</v>
      </c>
      <c r="D101" s="15">
        <f t="shared" si="3"/>
        <v>-85.555555555555586</v>
      </c>
      <c r="E101" s="15">
        <f t="shared" si="4"/>
        <v>-143.5555555555556</v>
      </c>
      <c r="F101" s="15">
        <f t="shared" si="5"/>
        <v>1</v>
      </c>
      <c r="G101" s="69"/>
      <c r="H101" s="67" t="s">
        <v>47</v>
      </c>
      <c r="I101" s="67"/>
      <c r="J101" s="44">
        <f>(J98*I99-I98*J99)/(J98-I98)</f>
        <v>32.29032258064516</v>
      </c>
    </row>
    <row r="102" spans="1:10" s="15" customFormat="1" x14ac:dyDescent="0.3">
      <c r="A102" s="64"/>
      <c r="B102" s="15">
        <f t="shared" si="2"/>
        <v>0</v>
      </c>
      <c r="C102" s="15">
        <f t="shared" si="2"/>
        <v>0</v>
      </c>
      <c r="D102" s="15">
        <f t="shared" si="3"/>
        <v>64.166666666666671</v>
      </c>
      <c r="E102" s="15">
        <f t="shared" si="4"/>
        <v>64.166666666666671</v>
      </c>
      <c r="F102" s="15">
        <f>H80</f>
        <v>0</v>
      </c>
      <c r="G102" s="69"/>
      <c r="H102" s="67" t="s">
        <v>48</v>
      </c>
      <c r="I102" s="67"/>
      <c r="J102" s="44">
        <f>(J101-J99)/J98</f>
        <v>7.4516129032258061</v>
      </c>
    </row>
    <row r="103" spans="1:10" s="15" customFormat="1" x14ac:dyDescent="0.3">
      <c r="A103" s="64"/>
      <c r="B103" s="67" t="s">
        <v>38</v>
      </c>
      <c r="C103" s="67"/>
      <c r="D103" s="67"/>
      <c r="E103" s="67"/>
      <c r="F103" s="67"/>
      <c r="G103" s="67"/>
      <c r="H103" s="67"/>
      <c r="I103" s="67"/>
      <c r="J103" s="67"/>
    </row>
    <row r="104" spans="1:10" s="15" customFormat="1" x14ac:dyDescent="0.3">
      <c r="A104" s="64"/>
      <c r="B104" s="15" t="s">
        <v>39</v>
      </c>
      <c r="C104" s="15" t="s">
        <v>40</v>
      </c>
      <c r="D104" s="15" t="s">
        <v>11</v>
      </c>
      <c r="E104" s="15" t="s">
        <v>16</v>
      </c>
      <c r="F104" s="15" t="s">
        <v>17</v>
      </c>
      <c r="G104" s="15" t="s">
        <v>41</v>
      </c>
      <c r="H104" s="67" t="s">
        <v>42</v>
      </c>
      <c r="I104" s="67"/>
      <c r="J104" s="67"/>
    </row>
    <row r="105" spans="1:10" s="15" customFormat="1" x14ac:dyDescent="0.3">
      <c r="A105" s="64"/>
      <c r="B105" s="15">
        <f>B66</f>
        <v>-20</v>
      </c>
      <c r="C105" s="15">
        <f>D66</f>
        <v>38.5</v>
      </c>
      <c r="D105" s="15">
        <f>$C$86*B105+$D$86</f>
        <v>149.72222222222223</v>
      </c>
      <c r="E105" s="15">
        <f>D105-C105</f>
        <v>111.22222222222223</v>
      </c>
      <c r="F105" s="15">
        <f>IF(SIGN(E105*E106)=1,0,1)</f>
        <v>0</v>
      </c>
      <c r="G105" s="69">
        <f>MATCH(1,F105:F113,0)</f>
        <v>3</v>
      </c>
      <c r="H105" s="15" t="s">
        <v>10</v>
      </c>
      <c r="I105" s="15" t="s">
        <v>43</v>
      </c>
      <c r="J105" s="15" t="s">
        <v>44</v>
      </c>
    </row>
    <row r="106" spans="1:10" s="15" customFormat="1" x14ac:dyDescent="0.3">
      <c r="A106" s="64"/>
      <c r="B106" s="15">
        <f t="shared" ref="B106:B113" si="6">B67</f>
        <v>-15</v>
      </c>
      <c r="C106" s="15">
        <f t="shared" ref="C106:C113" si="7">D67</f>
        <v>68</v>
      </c>
      <c r="D106" s="15">
        <f t="shared" ref="D106:D113" si="8">$C$86*B106+$D$86</f>
        <v>128.33333333333337</v>
      </c>
      <c r="E106" s="15">
        <f t="shared" ref="E106:E113" si="9">D106-C106</f>
        <v>60.333333333333371</v>
      </c>
      <c r="F106" s="15">
        <f t="shared" ref="F106:F112" si="10">IF(SIGN(E106*E107)=1,0,1)</f>
        <v>0</v>
      </c>
      <c r="G106" s="69"/>
      <c r="H106" s="15">
        <f>INDEX(B105:B113,G105)</f>
        <v>-7</v>
      </c>
      <c r="I106" s="15">
        <f>INDEX(C105:C113,G105)</f>
        <v>85</v>
      </c>
      <c r="J106" s="15">
        <f>INDEX(D105:D113,G105)</f>
        <v>94.111111111111114</v>
      </c>
    </row>
    <row r="107" spans="1:10" s="15" customFormat="1" x14ac:dyDescent="0.3">
      <c r="A107" s="64"/>
      <c r="B107" s="15">
        <f t="shared" si="6"/>
        <v>-7</v>
      </c>
      <c r="C107" s="15">
        <f t="shared" si="7"/>
        <v>85</v>
      </c>
      <c r="D107" s="15">
        <f t="shared" si="8"/>
        <v>94.111111111111114</v>
      </c>
      <c r="E107" s="15">
        <f t="shared" si="9"/>
        <v>9.1111111111111143</v>
      </c>
      <c r="F107" s="15">
        <f t="shared" si="10"/>
        <v>1</v>
      </c>
      <c r="G107" s="69"/>
      <c r="H107" s="15">
        <f>INDEX(B105:B113,G105+1)</f>
        <v>2</v>
      </c>
      <c r="I107" s="15">
        <f>INDEX(C105:C113,G105+1)</f>
        <v>93</v>
      </c>
      <c r="J107" s="15">
        <f>INDEX(D105:D113,G105+1)</f>
        <v>55.611111111111114</v>
      </c>
    </row>
    <row r="108" spans="1:10" s="15" customFormat="1" x14ac:dyDescent="0.3">
      <c r="A108" s="64"/>
      <c r="B108" s="15">
        <f t="shared" si="6"/>
        <v>2</v>
      </c>
      <c r="C108" s="15">
        <f t="shared" si="7"/>
        <v>93</v>
      </c>
      <c r="D108" s="15">
        <f t="shared" si="8"/>
        <v>55.611111111111114</v>
      </c>
      <c r="E108" s="15">
        <f t="shared" si="9"/>
        <v>-37.388888888888886</v>
      </c>
      <c r="F108" s="15">
        <f t="shared" si="10"/>
        <v>0</v>
      </c>
      <c r="G108" s="69"/>
      <c r="H108" s="67" t="s">
        <v>45</v>
      </c>
      <c r="I108" s="67"/>
      <c r="J108" s="67"/>
    </row>
    <row r="109" spans="1:10" s="15" customFormat="1" x14ac:dyDescent="0.3">
      <c r="A109" s="64"/>
      <c r="B109" s="15">
        <f t="shared" si="6"/>
        <v>7</v>
      </c>
      <c r="C109" s="15">
        <f t="shared" si="7"/>
        <v>100</v>
      </c>
      <c r="D109" s="15">
        <f t="shared" si="8"/>
        <v>34.222222222222221</v>
      </c>
      <c r="E109" s="15">
        <f t="shared" si="9"/>
        <v>-65.777777777777771</v>
      </c>
      <c r="F109" s="15">
        <f t="shared" si="10"/>
        <v>0</v>
      </c>
      <c r="G109" s="69"/>
      <c r="H109" s="20" t="s">
        <v>19</v>
      </c>
      <c r="I109" s="15">
        <f>SLOPE(I106:I107,H106:H107)</f>
        <v>0.88888888888888884</v>
      </c>
      <c r="J109" s="15">
        <f>SLOPE(J106:J107,H106:H107)</f>
        <v>-4.2777777777777777</v>
      </c>
    </row>
    <row r="110" spans="1:10" s="15" customFormat="1" x14ac:dyDescent="0.3">
      <c r="A110" s="64"/>
      <c r="B110" s="15">
        <f t="shared" si="6"/>
        <v>14</v>
      </c>
      <c r="C110" s="15">
        <f t="shared" si="7"/>
        <v>100</v>
      </c>
      <c r="D110" s="15">
        <f t="shared" si="8"/>
        <v>4.2777777777777715</v>
      </c>
      <c r="E110" s="15">
        <f t="shared" si="9"/>
        <v>-95.722222222222229</v>
      </c>
      <c r="F110" s="15">
        <f t="shared" si="10"/>
        <v>0</v>
      </c>
      <c r="G110" s="69"/>
      <c r="H110" s="20" t="s">
        <v>20</v>
      </c>
      <c r="I110" s="15">
        <f>INTERCEPT(I106:I107,H106:H107)</f>
        <v>91.222222222222229</v>
      </c>
      <c r="J110" s="15">
        <f>INTERCEPT(J106:J107,H106:H107)</f>
        <v>64.166666666666671</v>
      </c>
    </row>
    <row r="111" spans="1:10" s="15" customFormat="1" x14ac:dyDescent="0.3">
      <c r="A111" s="64"/>
      <c r="B111" s="15">
        <f t="shared" si="6"/>
        <v>25</v>
      </c>
      <c r="C111" s="15">
        <f t="shared" si="7"/>
        <v>100</v>
      </c>
      <c r="D111" s="15">
        <f t="shared" si="8"/>
        <v>-42.777777777777786</v>
      </c>
      <c r="E111" s="15">
        <f t="shared" si="9"/>
        <v>-142.77777777777777</v>
      </c>
      <c r="F111" s="15">
        <f t="shared" si="10"/>
        <v>0</v>
      </c>
      <c r="G111" s="69"/>
      <c r="H111" s="67" t="s">
        <v>46</v>
      </c>
      <c r="I111" s="67"/>
      <c r="J111" s="67"/>
    </row>
    <row r="112" spans="1:10" s="15" customFormat="1" x14ac:dyDescent="0.3">
      <c r="A112" s="64"/>
      <c r="B112" s="15">
        <f t="shared" si="6"/>
        <v>35</v>
      </c>
      <c r="C112" s="15">
        <f t="shared" si="7"/>
        <v>100</v>
      </c>
      <c r="D112" s="15">
        <f t="shared" si="8"/>
        <v>-85.555555555555586</v>
      </c>
      <c r="E112" s="15">
        <f t="shared" si="9"/>
        <v>-185.5555555555556</v>
      </c>
      <c r="F112" s="15">
        <f t="shared" si="10"/>
        <v>1</v>
      </c>
      <c r="G112" s="69"/>
      <c r="H112" s="67" t="s">
        <v>47</v>
      </c>
      <c r="I112" s="67"/>
      <c r="J112" s="44">
        <f>(J109*I110-I109*J110)/(J109-I109)</f>
        <v>86.567502986857846</v>
      </c>
    </row>
    <row r="113" spans="1:11" s="15" customFormat="1" x14ac:dyDescent="0.3">
      <c r="A113" s="64"/>
      <c r="B113" s="15">
        <f t="shared" si="6"/>
        <v>0</v>
      </c>
      <c r="C113" s="15">
        <f t="shared" si="7"/>
        <v>0</v>
      </c>
      <c r="D113" s="15">
        <f t="shared" si="8"/>
        <v>64.166666666666671</v>
      </c>
      <c r="E113" s="15">
        <f t="shared" si="9"/>
        <v>64.166666666666671</v>
      </c>
      <c r="F113" s="15">
        <f>F102</f>
        <v>0</v>
      </c>
      <c r="G113" s="69"/>
      <c r="H113" s="67" t="s">
        <v>48</v>
      </c>
      <c r="I113" s="67"/>
      <c r="J113" s="44">
        <f>(J112-J110)/J109</f>
        <v>-5.2365591397849505</v>
      </c>
    </row>
    <row r="114" spans="1:11" s="15" customFormat="1" ht="15" customHeight="1" x14ac:dyDescent="0.3">
      <c r="A114" s="64" t="s">
        <v>50</v>
      </c>
      <c r="B114" s="65" t="s">
        <v>49</v>
      </c>
      <c r="C114" s="65"/>
      <c r="D114" s="65"/>
      <c r="E114" s="65"/>
      <c r="F114" s="65"/>
      <c r="G114" s="65"/>
      <c r="H114" s="65"/>
      <c r="I114" s="65"/>
      <c r="J114" s="65"/>
    </row>
    <row r="115" spans="1:11" s="15" customFormat="1" ht="15" customHeight="1" x14ac:dyDescent="0.3">
      <c r="A115" s="64"/>
      <c r="B115" s="27" t="s">
        <v>26</v>
      </c>
      <c r="C115" s="20" t="s">
        <v>10</v>
      </c>
      <c r="D115" s="21" t="s">
        <v>11</v>
      </c>
      <c r="E115" s="67"/>
      <c r="F115" s="67"/>
      <c r="G115" s="67"/>
      <c r="H115" s="67"/>
      <c r="I115" s="67"/>
      <c r="J115" s="67"/>
    </row>
    <row r="116" spans="1:11" s="15" customFormat="1" ht="15" customHeight="1" x14ac:dyDescent="0.3">
      <c r="A116" s="64"/>
      <c r="B116" s="20">
        <v>1</v>
      </c>
      <c r="C116" s="20">
        <f>G79-0.01</f>
        <v>-12.01</v>
      </c>
      <c r="D116" s="21">
        <f>H79</f>
        <v>115.50000000000001</v>
      </c>
      <c r="E116" s="67"/>
      <c r="F116" s="67"/>
      <c r="G116" s="67"/>
      <c r="H116" s="67"/>
      <c r="I116" s="67"/>
      <c r="J116" s="67"/>
    </row>
    <row r="117" spans="1:11" s="15" customFormat="1" ht="15" customHeight="1" x14ac:dyDescent="0.3">
      <c r="A117" s="64"/>
      <c r="B117" s="20">
        <v>2</v>
      </c>
      <c r="C117" s="20">
        <f>G80</f>
        <v>-12</v>
      </c>
      <c r="D117" s="20">
        <f>H80</f>
        <v>0</v>
      </c>
      <c r="E117" s="67"/>
      <c r="F117" s="67"/>
      <c r="G117" s="67"/>
      <c r="H117" s="67"/>
      <c r="I117" s="67"/>
      <c r="J117" s="67"/>
    </row>
    <row r="118" spans="1:11" s="15" customFormat="1" ht="15.75" customHeight="1" x14ac:dyDescent="0.3">
      <c r="A118" s="64"/>
      <c r="B118" s="39"/>
      <c r="C118" s="39" t="s">
        <v>14</v>
      </c>
      <c r="D118" s="39" t="s">
        <v>15</v>
      </c>
      <c r="E118" s="67"/>
      <c r="F118" s="67"/>
      <c r="G118" s="67"/>
      <c r="H118" s="67"/>
      <c r="I118" s="67"/>
      <c r="J118" s="67"/>
    </row>
    <row r="119" spans="1:11" s="15" customFormat="1" ht="15.75" customHeight="1" x14ac:dyDescent="0.3">
      <c r="A119" s="64"/>
      <c r="B119" s="27" t="s">
        <v>27</v>
      </c>
      <c r="C119" s="45" cm="1">
        <f t="array" ref="C119:D119">LINEST(D116:D117,C116:C117,1)</f>
        <v>-11550.000000000244</v>
      </c>
      <c r="D119" s="41">
        <v>-138600.00000000291</v>
      </c>
      <c r="E119" s="67"/>
      <c r="F119" s="67"/>
      <c r="G119" s="67"/>
      <c r="H119" s="67"/>
      <c r="I119" s="67"/>
      <c r="J119" s="67"/>
    </row>
    <row r="120" spans="1:11" s="15" customFormat="1" ht="15" customHeight="1" x14ac:dyDescent="0.3">
      <c r="A120" s="64"/>
      <c r="B120" s="67" t="s">
        <v>37</v>
      </c>
      <c r="C120" s="67"/>
      <c r="D120" s="67"/>
      <c r="E120" s="67"/>
      <c r="F120" s="67"/>
      <c r="G120" s="67"/>
      <c r="H120" s="67"/>
      <c r="I120" s="67"/>
      <c r="J120" s="67"/>
    </row>
    <row r="121" spans="1:11" s="15" customFormat="1" ht="15" customHeight="1" x14ac:dyDescent="0.3">
      <c r="A121" s="64"/>
      <c r="B121" s="15" t="s">
        <v>39</v>
      </c>
      <c r="C121" s="15" t="s">
        <v>40</v>
      </c>
      <c r="D121" s="15" t="s">
        <v>11</v>
      </c>
      <c r="E121" s="15" t="s">
        <v>16</v>
      </c>
      <c r="F121" s="15" t="s">
        <v>17</v>
      </c>
      <c r="G121" s="15" t="s">
        <v>41</v>
      </c>
      <c r="H121" s="67" t="s">
        <v>42</v>
      </c>
      <c r="I121" s="67"/>
      <c r="J121" s="67"/>
    </row>
    <row r="122" spans="1:11" s="15" customFormat="1" ht="15" customHeight="1" x14ac:dyDescent="0.3">
      <c r="A122" s="64"/>
      <c r="B122" s="15">
        <f>B66</f>
        <v>-20</v>
      </c>
      <c r="C122" s="15">
        <f>C66</f>
        <v>16.5</v>
      </c>
      <c r="D122" s="15">
        <f>$C$119*B122+$D$119</f>
        <v>92400.000000001979</v>
      </c>
      <c r="E122" s="15">
        <f t="shared" ref="E122:E130" si="11">D122-C122</f>
        <v>92383.500000001979</v>
      </c>
      <c r="F122" s="15">
        <f>IF(SIGN(E122*E123)=1,0,1)</f>
        <v>0</v>
      </c>
      <c r="G122" s="69">
        <f>MATCH(1,F122:F130,0)</f>
        <v>2</v>
      </c>
      <c r="H122" s="15" t="s">
        <v>10</v>
      </c>
      <c r="I122" s="15" t="s">
        <v>43</v>
      </c>
      <c r="J122" s="15" t="s">
        <v>44</v>
      </c>
    </row>
    <row r="123" spans="1:11" s="15" customFormat="1" ht="15" customHeight="1" x14ac:dyDescent="0.3">
      <c r="A123" s="64"/>
      <c r="B123" s="15">
        <f t="shared" ref="B123:C130" si="12">B67</f>
        <v>-15</v>
      </c>
      <c r="C123" s="15">
        <f t="shared" si="12"/>
        <v>22.5</v>
      </c>
      <c r="D123" s="15">
        <f>$C$119*B123+$D$119</f>
        <v>34650.000000000757</v>
      </c>
      <c r="E123" s="15">
        <f t="shared" si="11"/>
        <v>34627.500000000757</v>
      </c>
      <c r="F123" s="15">
        <f t="shared" ref="F123:F129" si="13">IF(SIGN(E123*E124)=1,0,1)</f>
        <v>1</v>
      </c>
      <c r="G123" s="69"/>
      <c r="H123" s="15">
        <f>INDEX(B122:B130,G122)</f>
        <v>-15</v>
      </c>
      <c r="I123" s="15">
        <f>INDEX(C122:C130,G122)</f>
        <v>22.5</v>
      </c>
      <c r="J123" s="15">
        <f>INDEX(D122:D130,G122)</f>
        <v>34650.000000000757</v>
      </c>
    </row>
    <row r="124" spans="1:11" s="15" customFormat="1" ht="15" customHeight="1" x14ac:dyDescent="0.3">
      <c r="A124" s="64"/>
      <c r="B124" s="15">
        <f t="shared" si="12"/>
        <v>-7</v>
      </c>
      <c r="C124" s="15">
        <f t="shared" si="12"/>
        <v>20</v>
      </c>
      <c r="D124" s="15">
        <f t="shared" ref="D124:D130" si="14">$C$119*B124+$D$119</f>
        <v>-57750.000000001208</v>
      </c>
      <c r="E124" s="15">
        <f t="shared" si="11"/>
        <v>-57770.000000001208</v>
      </c>
      <c r="F124" s="15">
        <f t="shared" si="13"/>
        <v>0</v>
      </c>
      <c r="G124" s="69"/>
      <c r="H124" s="15">
        <f>INDEX(B122:B130,G122+1)</f>
        <v>-7</v>
      </c>
      <c r="I124" s="15">
        <f>INDEX(C122:C130,G122+1)</f>
        <v>20</v>
      </c>
      <c r="J124" s="15">
        <f>INDEX(D122:D130,G122+1)</f>
        <v>-57750.000000001208</v>
      </c>
    </row>
    <row r="125" spans="1:11" s="15" customFormat="1" ht="15" customHeight="1" x14ac:dyDescent="0.3">
      <c r="A125" s="64"/>
      <c r="B125" s="15">
        <f t="shared" si="12"/>
        <v>2</v>
      </c>
      <c r="C125" s="15">
        <f t="shared" si="12"/>
        <v>27.5</v>
      </c>
      <c r="D125" s="15">
        <f t="shared" si="14"/>
        <v>-161700.00000000341</v>
      </c>
      <c r="E125" s="15">
        <f t="shared" si="11"/>
        <v>-161727.50000000341</v>
      </c>
      <c r="F125" s="15">
        <f t="shared" si="13"/>
        <v>0</v>
      </c>
      <c r="G125" s="69"/>
      <c r="H125" s="67" t="s">
        <v>45</v>
      </c>
      <c r="I125" s="67"/>
      <c r="J125" s="67"/>
    </row>
    <row r="126" spans="1:11" s="15" customFormat="1" ht="15" customHeight="1" x14ac:dyDescent="0.3">
      <c r="A126" s="64"/>
      <c r="B126" s="15">
        <f t="shared" si="12"/>
        <v>7</v>
      </c>
      <c r="C126" s="15">
        <f t="shared" si="12"/>
        <v>32</v>
      </c>
      <c r="D126" s="15">
        <f>$C$119*B126+$D$119</f>
        <v>-219450.0000000046</v>
      </c>
      <c r="E126" s="15">
        <f t="shared" si="11"/>
        <v>-219482.0000000046</v>
      </c>
      <c r="F126" s="15">
        <f t="shared" si="13"/>
        <v>0</v>
      </c>
      <c r="G126" s="69"/>
      <c r="H126" s="20" t="s">
        <v>19</v>
      </c>
      <c r="I126" s="15">
        <f>SLOPE(I123:I124,H123:H124)</f>
        <v>-0.3125</v>
      </c>
      <c r="J126" s="15">
        <f>SLOPE(J123:J124,H123:H124)</f>
        <v>-11550.000000000246</v>
      </c>
    </row>
    <row r="127" spans="1:11" s="15" customFormat="1" ht="15" customHeight="1" x14ac:dyDescent="0.3">
      <c r="A127" s="64"/>
      <c r="B127" s="15">
        <f t="shared" si="12"/>
        <v>14</v>
      </c>
      <c r="C127" s="15">
        <f t="shared" si="12"/>
        <v>36.5</v>
      </c>
      <c r="D127" s="15">
        <f t="shared" si="14"/>
        <v>-300300.00000000629</v>
      </c>
      <c r="E127" s="15">
        <f t="shared" si="11"/>
        <v>-300336.50000000629</v>
      </c>
      <c r="F127" s="15">
        <f t="shared" si="13"/>
        <v>0</v>
      </c>
      <c r="G127" s="69"/>
      <c r="H127" s="20" t="s">
        <v>20</v>
      </c>
      <c r="I127" s="15">
        <f>INTERCEPT(I123:I124,H123:H124)</f>
        <v>17.8125</v>
      </c>
      <c r="J127" s="15">
        <f>INTERCEPT(J123:J124,H123:H124)</f>
        <v>-138600.00000000294</v>
      </c>
    </row>
    <row r="128" spans="1:11" s="15" customFormat="1" ht="15.75" customHeight="1" x14ac:dyDescent="0.3">
      <c r="A128" s="64"/>
      <c r="B128" s="15">
        <f t="shared" si="12"/>
        <v>25</v>
      </c>
      <c r="C128" s="15">
        <f t="shared" si="12"/>
        <v>42</v>
      </c>
      <c r="D128" s="15">
        <f t="shared" si="14"/>
        <v>-427350.00000000902</v>
      </c>
      <c r="E128" s="15">
        <f t="shared" si="11"/>
        <v>-427392.00000000902</v>
      </c>
      <c r="F128" s="15">
        <f t="shared" si="13"/>
        <v>0</v>
      </c>
      <c r="G128" s="69"/>
      <c r="H128" s="67" t="s">
        <v>46</v>
      </c>
      <c r="I128" s="67"/>
      <c r="J128" s="67"/>
      <c r="K128" s="46" t="s">
        <v>51</v>
      </c>
    </row>
    <row r="129" spans="1:11" s="15" customFormat="1" ht="15" customHeight="1" x14ac:dyDescent="0.3">
      <c r="A129" s="64"/>
      <c r="B129" s="15">
        <f t="shared" si="12"/>
        <v>35</v>
      </c>
      <c r="C129" s="15">
        <f t="shared" si="12"/>
        <v>58</v>
      </c>
      <c r="D129" s="15">
        <f t="shared" si="14"/>
        <v>-542850.00000001141</v>
      </c>
      <c r="E129" s="15">
        <f t="shared" si="11"/>
        <v>-542908.00000001141</v>
      </c>
      <c r="F129" s="15">
        <f t="shared" si="13"/>
        <v>0</v>
      </c>
      <c r="G129" s="69"/>
      <c r="H129" s="67" t="s">
        <v>48</v>
      </c>
      <c r="I129" s="67"/>
      <c r="J129" s="44">
        <f>(J126*I127-I126*J127)/(J126-I126)</f>
        <v>21.563083416759113</v>
      </c>
      <c r="K129" s="15">
        <f>J129</f>
        <v>21.563083416759113</v>
      </c>
    </row>
    <row r="130" spans="1:11" s="15" customFormat="1" ht="15.75" customHeight="1" x14ac:dyDescent="0.3">
      <c r="A130" s="64"/>
      <c r="B130" s="15">
        <f t="shared" si="12"/>
        <v>0</v>
      </c>
      <c r="C130" s="15">
        <f t="shared" si="12"/>
        <v>0</v>
      </c>
      <c r="D130" s="15">
        <f t="shared" si="14"/>
        <v>-138600.00000000291</v>
      </c>
      <c r="E130" s="15">
        <f t="shared" si="11"/>
        <v>-138600.00000000291</v>
      </c>
      <c r="F130" s="15">
        <f>F102</f>
        <v>0</v>
      </c>
      <c r="G130" s="69"/>
      <c r="H130" s="67" t="s">
        <v>47</v>
      </c>
      <c r="I130" s="67"/>
      <c r="J130" s="44">
        <f>ROUND((J129-J127)/J126,1)</f>
        <v>-12</v>
      </c>
      <c r="K130" s="19">
        <f>G76</f>
        <v>-20</v>
      </c>
    </row>
    <row r="131" spans="1:11" s="15" customFormat="1" ht="15" customHeight="1" x14ac:dyDescent="0.3">
      <c r="A131" s="64"/>
      <c r="B131" s="67" t="s">
        <v>38</v>
      </c>
      <c r="C131" s="67"/>
      <c r="D131" s="67"/>
      <c r="E131" s="67"/>
      <c r="F131" s="67"/>
      <c r="G131" s="67"/>
      <c r="H131" s="67"/>
      <c r="I131" s="67"/>
      <c r="J131" s="67"/>
    </row>
    <row r="132" spans="1:11" s="15" customFormat="1" ht="15" customHeight="1" x14ac:dyDescent="0.3">
      <c r="A132" s="64"/>
      <c r="B132" s="15" t="s">
        <v>39</v>
      </c>
      <c r="C132" s="15" t="s">
        <v>40</v>
      </c>
      <c r="D132" s="15" t="s">
        <v>11</v>
      </c>
      <c r="E132" s="15" t="s">
        <v>16</v>
      </c>
      <c r="F132" s="15" t="s">
        <v>17</v>
      </c>
      <c r="G132" s="15" t="s">
        <v>41</v>
      </c>
      <c r="H132" s="67" t="s">
        <v>42</v>
      </c>
      <c r="I132" s="67"/>
      <c r="J132" s="67"/>
    </row>
    <row r="133" spans="1:11" s="15" customFormat="1" ht="15" customHeight="1" x14ac:dyDescent="0.3">
      <c r="A133" s="64"/>
      <c r="B133" s="15">
        <f>B122</f>
        <v>-20</v>
      </c>
      <c r="C133" s="15">
        <f>D66</f>
        <v>38.5</v>
      </c>
      <c r="D133" s="15">
        <f>$C$119*B133+$D$119</f>
        <v>92400.000000001979</v>
      </c>
      <c r="E133" s="15">
        <f>D133-C133</f>
        <v>92361.500000001979</v>
      </c>
      <c r="F133" s="15">
        <f>IF(SIGN(E133*E134)=1,0,1)</f>
        <v>0</v>
      </c>
      <c r="G133" s="69">
        <f>MATCH(1,F133:F141,0)</f>
        <v>2</v>
      </c>
      <c r="H133" s="15" t="s">
        <v>10</v>
      </c>
      <c r="I133" s="15" t="s">
        <v>43</v>
      </c>
      <c r="J133" s="15" t="s">
        <v>44</v>
      </c>
    </row>
    <row r="134" spans="1:11" s="15" customFormat="1" ht="15" customHeight="1" x14ac:dyDescent="0.3">
      <c r="A134" s="64"/>
      <c r="B134" s="15">
        <f t="shared" ref="B134:B141" si="15">B123</f>
        <v>-15</v>
      </c>
      <c r="C134" s="15">
        <f t="shared" ref="C134:C141" si="16">D67</f>
        <v>68</v>
      </c>
      <c r="D134" s="15">
        <f t="shared" ref="D134:D141" si="17">$C$119*B134+$D$119</f>
        <v>34650.000000000757</v>
      </c>
      <c r="E134" s="15">
        <f t="shared" ref="E134:E141" si="18">D134-C134</f>
        <v>34582.000000000757</v>
      </c>
      <c r="F134" s="15">
        <f t="shared" ref="F134:F140" si="19">IF(SIGN(E134*E135)=1,0,1)</f>
        <v>1</v>
      </c>
      <c r="G134" s="69"/>
      <c r="H134" s="15">
        <f>INDEX(B133:B141,G133)</f>
        <v>-15</v>
      </c>
      <c r="I134" s="15">
        <f>INDEX(C133:C141,G133)</f>
        <v>68</v>
      </c>
      <c r="J134" s="15">
        <f>INDEX(D133:D141,G133)</f>
        <v>34650.000000000757</v>
      </c>
    </row>
    <row r="135" spans="1:11" s="15" customFormat="1" ht="15" customHeight="1" x14ac:dyDescent="0.3">
      <c r="A135" s="64"/>
      <c r="B135" s="15">
        <f t="shared" si="15"/>
        <v>-7</v>
      </c>
      <c r="C135" s="15">
        <f t="shared" si="16"/>
        <v>85</v>
      </c>
      <c r="D135" s="15">
        <f t="shared" si="17"/>
        <v>-57750.000000001208</v>
      </c>
      <c r="E135" s="15">
        <f t="shared" si="18"/>
        <v>-57835.000000001208</v>
      </c>
      <c r="F135" s="15">
        <f t="shared" si="19"/>
        <v>0</v>
      </c>
      <c r="G135" s="69"/>
      <c r="H135" s="15">
        <f>INDEX(B133:B141,G133+1)</f>
        <v>-7</v>
      </c>
      <c r="I135" s="15">
        <f>INDEX(C133:C141,G133+1)</f>
        <v>85</v>
      </c>
      <c r="J135" s="15">
        <f>INDEX(D133:D141,G133+1)</f>
        <v>-57750.000000001208</v>
      </c>
    </row>
    <row r="136" spans="1:11" s="15" customFormat="1" ht="15" customHeight="1" x14ac:dyDescent="0.3">
      <c r="A136" s="64"/>
      <c r="B136" s="15">
        <f t="shared" si="15"/>
        <v>2</v>
      </c>
      <c r="C136" s="15">
        <f t="shared" si="16"/>
        <v>93</v>
      </c>
      <c r="D136" s="15">
        <f t="shared" si="17"/>
        <v>-161700.00000000341</v>
      </c>
      <c r="E136" s="15">
        <f t="shared" si="18"/>
        <v>-161793.00000000341</v>
      </c>
      <c r="F136" s="15">
        <f t="shared" si="19"/>
        <v>0</v>
      </c>
      <c r="G136" s="69"/>
      <c r="H136" s="67" t="s">
        <v>45</v>
      </c>
      <c r="I136" s="67"/>
      <c r="J136" s="67"/>
    </row>
    <row r="137" spans="1:11" s="15" customFormat="1" ht="15" customHeight="1" x14ac:dyDescent="0.3">
      <c r="A137" s="64"/>
      <c r="B137" s="15">
        <f t="shared" si="15"/>
        <v>7</v>
      </c>
      <c r="C137" s="15">
        <f t="shared" si="16"/>
        <v>100</v>
      </c>
      <c r="D137" s="15">
        <f t="shared" si="17"/>
        <v>-219450.0000000046</v>
      </c>
      <c r="E137" s="15">
        <f t="shared" si="18"/>
        <v>-219550.0000000046</v>
      </c>
      <c r="F137" s="15">
        <f t="shared" si="19"/>
        <v>0</v>
      </c>
      <c r="G137" s="69"/>
      <c r="H137" s="20" t="s">
        <v>19</v>
      </c>
      <c r="I137" s="15">
        <f>SLOPE(I134:I135,H134:H135)</f>
        <v>2.125</v>
      </c>
      <c r="J137" s="15">
        <f>SLOPE(J134:J135,H134:H135)</f>
        <v>-11550.000000000246</v>
      </c>
    </row>
    <row r="138" spans="1:11" s="15" customFormat="1" ht="15" customHeight="1" x14ac:dyDescent="0.3">
      <c r="A138" s="64"/>
      <c r="B138" s="15">
        <f t="shared" si="15"/>
        <v>14</v>
      </c>
      <c r="C138" s="15">
        <f t="shared" si="16"/>
        <v>100</v>
      </c>
      <c r="D138" s="15">
        <f t="shared" si="17"/>
        <v>-300300.00000000629</v>
      </c>
      <c r="E138" s="15">
        <f>D138-C138</f>
        <v>-300400.00000000629</v>
      </c>
      <c r="F138" s="15">
        <f>IF(SIGN(E138*E139)=1,0,1)</f>
        <v>0</v>
      </c>
      <c r="G138" s="69"/>
      <c r="H138" s="20" t="s">
        <v>20</v>
      </c>
      <c r="I138" s="15">
        <f>INTERCEPT(I134:I135,H134:H135)</f>
        <v>99.875</v>
      </c>
      <c r="J138" s="15">
        <f>INTERCEPT(J134:J135,H134:H135)</f>
        <v>-138600.00000000294</v>
      </c>
    </row>
    <row r="139" spans="1:11" s="15" customFormat="1" ht="15.75" customHeight="1" x14ac:dyDescent="0.3">
      <c r="A139" s="64"/>
      <c r="B139" s="15">
        <f t="shared" si="15"/>
        <v>25</v>
      </c>
      <c r="C139" s="15">
        <f t="shared" si="16"/>
        <v>100</v>
      </c>
      <c r="D139" s="15">
        <f t="shared" si="17"/>
        <v>-427350.00000000902</v>
      </c>
      <c r="E139" s="15">
        <f t="shared" si="18"/>
        <v>-427450.00000000902</v>
      </c>
      <c r="F139" s="15">
        <f t="shared" si="19"/>
        <v>0</v>
      </c>
      <c r="G139" s="69"/>
      <c r="H139" s="67" t="s">
        <v>46</v>
      </c>
      <c r="I139" s="67"/>
      <c r="J139" s="67"/>
      <c r="K139" s="46" t="s">
        <v>51</v>
      </c>
    </row>
    <row r="140" spans="1:11" s="15" customFormat="1" x14ac:dyDescent="0.3">
      <c r="A140" s="64"/>
      <c r="B140" s="15">
        <f t="shared" si="15"/>
        <v>35</v>
      </c>
      <c r="C140" s="15">
        <f t="shared" si="16"/>
        <v>100</v>
      </c>
      <c r="D140" s="15">
        <f t="shared" si="17"/>
        <v>-542850.00000001141</v>
      </c>
      <c r="E140" s="15">
        <f t="shared" si="18"/>
        <v>-542950.00000001141</v>
      </c>
      <c r="F140" s="15">
        <f t="shared" si="19"/>
        <v>0</v>
      </c>
      <c r="G140" s="69"/>
      <c r="H140" s="67" t="s">
        <v>48</v>
      </c>
      <c r="I140" s="67"/>
      <c r="J140" s="44">
        <f>(J137*I138-I137*J138)/(J137-I137)</f>
        <v>74.361318804981764</v>
      </c>
      <c r="K140" s="15">
        <f>J140</f>
        <v>74.361318804981764</v>
      </c>
    </row>
    <row r="141" spans="1:11" s="15" customFormat="1" x14ac:dyDescent="0.3">
      <c r="A141" s="64"/>
      <c r="B141" s="15">
        <f t="shared" si="15"/>
        <v>0</v>
      </c>
      <c r="C141" s="15">
        <f t="shared" si="16"/>
        <v>0</v>
      </c>
      <c r="D141" s="15">
        <f t="shared" si="17"/>
        <v>-138600.00000000291</v>
      </c>
      <c r="E141" s="15">
        <f t="shared" si="18"/>
        <v>-138600.00000000291</v>
      </c>
      <c r="F141" s="15">
        <f>F102</f>
        <v>0</v>
      </c>
      <c r="G141" s="69"/>
      <c r="H141" s="67" t="s">
        <v>47</v>
      </c>
      <c r="I141" s="67"/>
      <c r="J141" s="44">
        <f>ROUND((J140-J138)/J137,1)</f>
        <v>-12</v>
      </c>
      <c r="K141" s="19">
        <f>G76</f>
        <v>-20</v>
      </c>
    </row>
    <row r="142" spans="1:11" s="15" customFormat="1" x14ac:dyDescent="0.3"/>
    <row r="143" spans="1:11" s="15" customFormat="1" x14ac:dyDescent="0.3"/>
    <row r="144" spans="1:11" s="15" customFormat="1" x14ac:dyDescent="0.3"/>
    <row r="145" s="15" customFormat="1" x14ac:dyDescent="0.3"/>
    <row r="146" s="15" customFormat="1" x14ac:dyDescent="0.3"/>
    <row r="147" s="15" customFormat="1" x14ac:dyDescent="0.3"/>
    <row r="148" s="15" customFormat="1" x14ac:dyDescent="0.3"/>
    <row r="149" s="15" customFormat="1" x14ac:dyDescent="0.3"/>
    <row r="150" s="15" customFormat="1" x14ac:dyDescent="0.3"/>
    <row r="151" s="15" customFormat="1" x14ac:dyDescent="0.3"/>
    <row r="152" s="15" customFormat="1" x14ac:dyDescent="0.3"/>
    <row r="153" s="15" customFormat="1" x14ac:dyDescent="0.3"/>
    <row r="154" s="15" customFormat="1" x14ac:dyDescent="0.3"/>
    <row r="155" s="15" customFormat="1" x14ac:dyDescent="0.3"/>
    <row r="156" s="15" customFormat="1" x14ac:dyDescent="0.3"/>
    <row r="157" s="15" customFormat="1" x14ac:dyDescent="0.3"/>
    <row r="158" s="15" customFormat="1" x14ac:dyDescent="0.3"/>
    <row r="159" s="15" customFormat="1" x14ac:dyDescent="0.3"/>
    <row r="160" s="15" customFormat="1" x14ac:dyDescent="0.3"/>
    <row r="161" s="15" customFormat="1" x14ac:dyDescent="0.3"/>
    <row r="162" s="15" customFormat="1" x14ac:dyDescent="0.3"/>
    <row r="163" s="15" customFormat="1" x14ac:dyDescent="0.3"/>
    <row r="164" s="15" customFormat="1" x14ac:dyDescent="0.3"/>
    <row r="165" s="15" customFormat="1" x14ac:dyDescent="0.3"/>
    <row r="166" s="15" customFormat="1" x14ac:dyDescent="0.3"/>
    <row r="167" s="15" customFormat="1" x14ac:dyDescent="0.3"/>
    <row r="168" s="15" customFormat="1" x14ac:dyDescent="0.3"/>
    <row r="169" s="15" customFormat="1" x14ac:dyDescent="0.3"/>
    <row r="170" s="15" customFormat="1" x14ac:dyDescent="0.3"/>
    <row r="171" s="15" customFormat="1" x14ac:dyDescent="0.3"/>
    <row r="172" s="15" customFormat="1" x14ac:dyDescent="0.3"/>
    <row r="173" s="15" customFormat="1" x14ac:dyDescent="0.3"/>
    <row r="174" s="15" customFormat="1" x14ac:dyDescent="0.3"/>
    <row r="175" s="15" customFormat="1" x14ac:dyDescent="0.3"/>
    <row r="176" s="15" customFormat="1" x14ac:dyDescent="0.3"/>
    <row r="177" s="15" customFormat="1" x14ac:dyDescent="0.3"/>
    <row r="178" s="15" customFormat="1" x14ac:dyDescent="0.3"/>
    <row r="179" s="15" customFormat="1" x14ac:dyDescent="0.3"/>
    <row r="180" s="15" customFormat="1" x14ac:dyDescent="0.3"/>
    <row r="181" s="15" customFormat="1" x14ac:dyDescent="0.3"/>
    <row r="182" s="15" customFormat="1" x14ac:dyDescent="0.3"/>
    <row r="183" s="15" customFormat="1" x14ac:dyDescent="0.3"/>
    <row r="184" s="15" customFormat="1" x14ac:dyDescent="0.3"/>
    <row r="185" s="15" customFormat="1" x14ac:dyDescent="0.3"/>
    <row r="186" s="15" customFormat="1" x14ac:dyDescent="0.3"/>
    <row r="187" s="15" customFormat="1" x14ac:dyDescent="0.3"/>
    <row r="188" s="15" customFormat="1" x14ac:dyDescent="0.3"/>
    <row r="189" s="15" customFormat="1" x14ac:dyDescent="0.3"/>
    <row r="190" s="15" customFormat="1" x14ac:dyDescent="0.3"/>
    <row r="191" s="15" customFormat="1" x14ac:dyDescent="0.3"/>
    <row r="192" s="15" customFormat="1" x14ac:dyDescent="0.3"/>
    <row r="193" s="15" customFormat="1" x14ac:dyDescent="0.3"/>
    <row r="194" s="15" customFormat="1" x14ac:dyDescent="0.3"/>
    <row r="195" s="15" customFormat="1" x14ac:dyDescent="0.3"/>
    <row r="196" s="15" customFormat="1" x14ac:dyDescent="0.3"/>
    <row r="197" s="15" customFormat="1" x14ac:dyDescent="0.3"/>
    <row r="198" s="15" customFormat="1" x14ac:dyDescent="0.3"/>
    <row r="199" s="15" customFormat="1" x14ac:dyDescent="0.3"/>
    <row r="200" s="15" customFormat="1" x14ac:dyDescent="0.3"/>
    <row r="201" s="15" customFormat="1" x14ac:dyDescent="0.3"/>
    <row r="202" s="15" customFormat="1" x14ac:dyDescent="0.3"/>
    <row r="203" s="15" customFormat="1" x14ac:dyDescent="0.3"/>
    <row r="204" s="15" customFormat="1" x14ac:dyDescent="0.3"/>
    <row r="205" s="15" customFormat="1" x14ac:dyDescent="0.3"/>
    <row r="206" s="15" customFormat="1" x14ac:dyDescent="0.3"/>
    <row r="207" s="15" customFormat="1" x14ac:dyDescent="0.3"/>
    <row r="208" s="15" customFormat="1" x14ac:dyDescent="0.3"/>
    <row r="209" s="15" customFormat="1" x14ac:dyDescent="0.3"/>
    <row r="210" s="15" customFormat="1" x14ac:dyDescent="0.3"/>
    <row r="211" s="15" customFormat="1" x14ac:dyDescent="0.3"/>
    <row r="212" s="15" customFormat="1" x14ac:dyDescent="0.3"/>
    <row r="213" s="15" customFormat="1" x14ac:dyDescent="0.3"/>
    <row r="214" s="15" customFormat="1" x14ac:dyDescent="0.3"/>
    <row r="215" s="15" customFormat="1" x14ac:dyDescent="0.3"/>
    <row r="216" s="15" customFormat="1" x14ac:dyDescent="0.3"/>
    <row r="217" s="15" customFormat="1" x14ac:dyDescent="0.3"/>
    <row r="218" s="15" customFormat="1" x14ac:dyDescent="0.3"/>
    <row r="219" s="15" customFormat="1" x14ac:dyDescent="0.3"/>
    <row r="220" s="15" customFormat="1" x14ac:dyDescent="0.3"/>
    <row r="221" s="15" customFormat="1" x14ac:dyDescent="0.3"/>
    <row r="222" s="15" customFormat="1" x14ac:dyDescent="0.3"/>
    <row r="223" s="15" customFormat="1" x14ac:dyDescent="0.3"/>
    <row r="224" s="15" customFormat="1" x14ac:dyDescent="0.3"/>
    <row r="225" s="15" customFormat="1" x14ac:dyDescent="0.3"/>
    <row r="226" s="15" customFormat="1" x14ac:dyDescent="0.3"/>
    <row r="227" s="15" customFormat="1" x14ac:dyDescent="0.3"/>
    <row r="228" s="15" customFormat="1" x14ac:dyDescent="0.3"/>
    <row r="229" s="15" customFormat="1" x14ac:dyDescent="0.3"/>
    <row r="230" s="15" customFormat="1" x14ac:dyDescent="0.3"/>
    <row r="231" s="15" customFormat="1" x14ac:dyDescent="0.3"/>
    <row r="232" s="15" customFormat="1" x14ac:dyDescent="0.3"/>
    <row r="233" s="15" customFormat="1" x14ac:dyDescent="0.3"/>
    <row r="234" s="15" customFormat="1" x14ac:dyDescent="0.3"/>
    <row r="235" s="15" customFormat="1" x14ac:dyDescent="0.3"/>
    <row r="236" s="15" customFormat="1" x14ac:dyDescent="0.3"/>
    <row r="237" s="15" customFormat="1" x14ac:dyDescent="0.3"/>
    <row r="238" s="15" customFormat="1" x14ac:dyDescent="0.3"/>
    <row r="239" s="15" customFormat="1" x14ac:dyDescent="0.3"/>
    <row r="240" s="15" customFormat="1" x14ac:dyDescent="0.3"/>
    <row r="241" s="15" customFormat="1" x14ac:dyDescent="0.3"/>
    <row r="242" s="15" customFormat="1" x14ac:dyDescent="0.3"/>
    <row r="243" s="15" customFormat="1" x14ac:dyDescent="0.3"/>
    <row r="244" s="15" customFormat="1" x14ac:dyDescent="0.3"/>
    <row r="245" s="15" customFormat="1" x14ac:dyDescent="0.3"/>
    <row r="246" s="15" customFormat="1" x14ac:dyDescent="0.3"/>
    <row r="247" s="15" customFormat="1" x14ac:dyDescent="0.3"/>
    <row r="248" s="15" customFormat="1" x14ac:dyDescent="0.3"/>
    <row r="249" s="15" customFormat="1" x14ac:dyDescent="0.3"/>
    <row r="250" s="15" customFormat="1" x14ac:dyDescent="0.3"/>
    <row r="251" s="15" customFormat="1" x14ac:dyDescent="0.3"/>
    <row r="252" s="15" customFormat="1" x14ac:dyDescent="0.3"/>
    <row r="253" s="15" customFormat="1" x14ac:dyDescent="0.3"/>
    <row r="254" s="15" customFormat="1" x14ac:dyDescent="0.3"/>
    <row r="255" s="15" customFormat="1" x14ac:dyDescent="0.3"/>
    <row r="256" s="15" customFormat="1" x14ac:dyDescent="0.3"/>
    <row r="257" s="15" customFormat="1" x14ac:dyDescent="0.3"/>
    <row r="258" s="15" customFormat="1" x14ac:dyDescent="0.3"/>
    <row r="259" s="15" customFormat="1" x14ac:dyDescent="0.3"/>
    <row r="260" s="15" customFormat="1" x14ac:dyDescent="0.3"/>
    <row r="261" s="15" customFormat="1" x14ac:dyDescent="0.3"/>
    <row r="262" s="15" customFormat="1" x14ac:dyDescent="0.3"/>
    <row r="263" s="15" customFormat="1" x14ac:dyDescent="0.3"/>
    <row r="264" s="15" customFormat="1" x14ac:dyDescent="0.3"/>
    <row r="265" s="15" customFormat="1" x14ac:dyDescent="0.3"/>
    <row r="266" s="15" customFormat="1" x14ac:dyDescent="0.3"/>
    <row r="267" s="15" customFormat="1" x14ac:dyDescent="0.3"/>
    <row r="268" s="15" customFormat="1" x14ac:dyDescent="0.3"/>
    <row r="269" s="15" customFormat="1" x14ac:dyDescent="0.3"/>
    <row r="270" s="15" customFormat="1" x14ac:dyDescent="0.3"/>
    <row r="271" s="15" customFormat="1" x14ac:dyDescent="0.3"/>
    <row r="272" s="15" customFormat="1" x14ac:dyDescent="0.3"/>
    <row r="273" s="15" customFormat="1" x14ac:dyDescent="0.3"/>
    <row r="274" s="15" customFormat="1" x14ac:dyDescent="0.3"/>
    <row r="275" s="15" customFormat="1" x14ac:dyDescent="0.3"/>
    <row r="276" s="15" customFormat="1" x14ac:dyDescent="0.3"/>
    <row r="277" s="15" customFormat="1" x14ac:dyDescent="0.3"/>
    <row r="278" s="15" customFormat="1" x14ac:dyDescent="0.3"/>
    <row r="279" s="15" customFormat="1" x14ac:dyDescent="0.3"/>
    <row r="280" s="15" customFormat="1" x14ac:dyDescent="0.3"/>
    <row r="281" s="15" customFormat="1" x14ac:dyDescent="0.3"/>
    <row r="282" s="15" customFormat="1" x14ac:dyDescent="0.3"/>
    <row r="283" s="15" customFormat="1" x14ac:dyDescent="0.3"/>
    <row r="284" s="15" customFormat="1" x14ac:dyDescent="0.3"/>
    <row r="285" s="15" customFormat="1" x14ac:dyDescent="0.3"/>
    <row r="286" s="15" customFormat="1" x14ac:dyDescent="0.3"/>
    <row r="287" s="15" customFormat="1" x14ac:dyDescent="0.3"/>
    <row r="288" s="15" customFormat="1" x14ac:dyDescent="0.3"/>
    <row r="289" s="15" customFormat="1" x14ac:dyDescent="0.3"/>
    <row r="290" s="15" customFormat="1" x14ac:dyDescent="0.3"/>
    <row r="291" s="15" customFormat="1" x14ac:dyDescent="0.3"/>
    <row r="292" s="15" customFormat="1" x14ac:dyDescent="0.3"/>
    <row r="293" s="15" customFormat="1" x14ac:dyDescent="0.3"/>
    <row r="294" s="15" customFormat="1" x14ac:dyDescent="0.3"/>
    <row r="295" s="15" customFormat="1" x14ac:dyDescent="0.3"/>
    <row r="296" s="15" customFormat="1" x14ac:dyDescent="0.3"/>
    <row r="297" s="15" customFormat="1" x14ac:dyDescent="0.3"/>
    <row r="298" s="15" customFormat="1" x14ac:dyDescent="0.3"/>
    <row r="299" s="15" customFormat="1" x14ac:dyDescent="0.3"/>
    <row r="300" s="15" customFormat="1" x14ac:dyDescent="0.3"/>
    <row r="301" s="15" customFormat="1" x14ac:dyDescent="0.3"/>
    <row r="302" s="15" customFormat="1" x14ac:dyDescent="0.3"/>
    <row r="303" s="15" customFormat="1" x14ac:dyDescent="0.3"/>
    <row r="304" s="15" customFormat="1" x14ac:dyDescent="0.3"/>
    <row r="305" s="15" customFormat="1" x14ac:dyDescent="0.3"/>
    <row r="306" s="15" customFormat="1" x14ac:dyDescent="0.3"/>
    <row r="307" s="15" customFormat="1" x14ac:dyDescent="0.3"/>
    <row r="308" s="15" customFormat="1" x14ac:dyDescent="0.3"/>
    <row r="309" s="15" customFormat="1" x14ac:dyDescent="0.3"/>
    <row r="310" s="15" customFormat="1" x14ac:dyDescent="0.3"/>
    <row r="311" s="15" customFormat="1" x14ac:dyDescent="0.3"/>
    <row r="312" s="15" customFormat="1" x14ac:dyDescent="0.3"/>
    <row r="313" s="15" customFormat="1" x14ac:dyDescent="0.3"/>
    <row r="314" s="15" customFormat="1" x14ac:dyDescent="0.3"/>
    <row r="315" s="15" customFormat="1" x14ac:dyDescent="0.3"/>
    <row r="316" s="15" customFormat="1" x14ac:dyDescent="0.3"/>
    <row r="317" s="15" customFormat="1" x14ac:dyDescent="0.3"/>
    <row r="318" s="15" customFormat="1" x14ac:dyDescent="0.3"/>
    <row r="319" s="15" customFormat="1" x14ac:dyDescent="0.3"/>
    <row r="320" s="15" customFormat="1" x14ac:dyDescent="0.3"/>
    <row r="321" s="15" customFormat="1" x14ac:dyDescent="0.3"/>
    <row r="322" s="15" customFormat="1" x14ac:dyDescent="0.3"/>
    <row r="323" s="15" customFormat="1" x14ac:dyDescent="0.3"/>
    <row r="324" s="15" customFormat="1" x14ac:dyDescent="0.3"/>
    <row r="325" s="15" customFormat="1" x14ac:dyDescent="0.3"/>
    <row r="326" s="15" customFormat="1" x14ac:dyDescent="0.3"/>
    <row r="327" s="15" customFormat="1" x14ac:dyDescent="0.3"/>
    <row r="328" s="15" customFormat="1" x14ac:dyDescent="0.3"/>
    <row r="329" s="15" customFormat="1" x14ac:dyDescent="0.3"/>
    <row r="330" s="15" customFormat="1" x14ac:dyDescent="0.3"/>
    <row r="331" s="15" customFormat="1" x14ac:dyDescent="0.3"/>
    <row r="332" s="15" customFormat="1" x14ac:dyDescent="0.3"/>
    <row r="333" s="15" customFormat="1" x14ac:dyDescent="0.3"/>
    <row r="334" s="15" customFormat="1" x14ac:dyDescent="0.3"/>
    <row r="335" s="15" customFormat="1" x14ac:dyDescent="0.3"/>
    <row r="336" s="15" customFormat="1" x14ac:dyDescent="0.3"/>
    <row r="337" spans="15:147" s="15" customFormat="1" x14ac:dyDescent="0.3"/>
    <row r="338" spans="15:147" s="13" customFormat="1" x14ac:dyDescent="0.3"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</row>
    <row r="339" spans="15:147" s="13" customFormat="1" x14ac:dyDescent="0.3"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</row>
    <row r="340" spans="15:147" s="13" customFormat="1" x14ac:dyDescent="0.3"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</row>
    <row r="341" spans="15:147" s="13" customFormat="1" x14ac:dyDescent="0.3"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</row>
    <row r="342" spans="15:147" s="13" customFormat="1" x14ac:dyDescent="0.3"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</row>
    <row r="343" spans="15:147" s="15" customFormat="1" x14ac:dyDescent="0.3"/>
  </sheetData>
  <sheetProtection algorithmName="SHA-512" hashValue="e1Y3V3bqxSFyFET8PvY3HpiZwYv06V6YztLUpUWAvzP6dbrxSMLQBpGxhJEylyzdN154PooyhI+Oc0qKp/sgwg==" saltValue="S/8lF+soVWiyhUp1MzfEBA==" spinCount="100000" sheet="1" objects="1" scenarios="1"/>
  <protectedRanges>
    <protectedRange sqref="C6:C9" name="Oblast1_1"/>
  </protectedRanges>
  <mergeCells count="59"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  <mergeCell ref="H112:I112"/>
    <mergeCell ref="H113:I113"/>
    <mergeCell ref="A48:A57"/>
    <mergeCell ref="E48:H48"/>
    <mergeCell ref="E49:F50"/>
    <mergeCell ref="E51:F52"/>
    <mergeCell ref="E53:F56"/>
    <mergeCell ref="H111:J111"/>
    <mergeCell ref="A75:A86"/>
    <mergeCell ref="F75:F77"/>
    <mergeCell ref="B78:E78"/>
    <mergeCell ref="F78:F80"/>
    <mergeCell ref="B81:E81"/>
    <mergeCell ref="E82:E86"/>
    <mergeCell ref="H141:I141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H101:I101"/>
    <mergeCell ref="H102:I102"/>
    <mergeCell ref="B103:J103"/>
    <mergeCell ref="H104:J104"/>
    <mergeCell ref="G105:G113"/>
    <mergeCell ref="H108:J108"/>
    <mergeCell ref="E12:L18"/>
    <mergeCell ref="B13:D18"/>
    <mergeCell ref="A65:A74"/>
    <mergeCell ref="E65:H65"/>
    <mergeCell ref="E66:F67"/>
    <mergeCell ref="E68:F69"/>
    <mergeCell ref="E70:F73"/>
    <mergeCell ref="A9:B9"/>
    <mergeCell ref="A1:M3"/>
    <mergeCell ref="B4:D5"/>
    <mergeCell ref="A6:B6"/>
    <mergeCell ref="A7:B7"/>
    <mergeCell ref="A8:B8"/>
  </mergeCells>
  <dataValidations count="3">
    <dataValidation type="list" allowBlank="1" showInputMessage="1" showErrorMessage="1" sqref="C7" xr:uid="{70CE244D-C61C-4B3A-9ECA-4D4152BE60EB}">
      <formula1>$G$68:$G$69</formula1>
    </dataValidation>
    <dataValidation type="list" allowBlank="1" showInputMessage="1" showErrorMessage="1" sqref="C9" xr:uid="{02B7B80B-1B65-49A1-A821-D77BAFD6B913}">
      <formula1>$G$66:$G$67</formula1>
    </dataValidation>
    <dataValidation type="list" allowBlank="1" showInputMessage="1" showErrorMessage="1" sqref="C10" xr:uid="{435EDDB8-CEB9-4071-93C1-1C5A5A7101BD}">
      <formula1>$C$59:$C$63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114300</xdr:rowOff>
                  </from>
                  <to>
                    <xdr:col>2</xdr:col>
                    <xdr:colOff>1165860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 macro="[0]!Makro2">
                <anchor moveWithCells="1">
                  <from>
                    <xdr:col>2</xdr:col>
                    <xdr:colOff>137160</xdr:colOff>
                    <xdr:row>41</xdr:row>
                    <xdr:rowOff>114300</xdr:rowOff>
                  </from>
                  <to>
                    <xdr:col>3</xdr:col>
                    <xdr:colOff>441960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1341120</xdr:colOff>
                    <xdr:row>41</xdr:row>
                    <xdr:rowOff>106680</xdr:rowOff>
                  </from>
                  <to>
                    <xdr:col>4</xdr:col>
                    <xdr:colOff>617220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CDCA-D716-4B32-BB65-75C3A168CF73}">
  <sheetPr codeName="List3">
    <pageSetUpPr fitToPage="1"/>
  </sheetPr>
  <dimension ref="A1:HW343"/>
  <sheetViews>
    <sheetView topLeftCell="A8" zoomScale="70" zoomScaleNormal="70" workbookViewId="0">
      <selection activeCell="C10" sqref="C10"/>
    </sheetView>
  </sheetViews>
  <sheetFormatPr defaultColWidth="9.109375" defaultRowHeight="14.4" x14ac:dyDescent="0.3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4" width="9.109375" style="13"/>
    <col min="15" max="231" width="9.109375" style="15"/>
    <col min="232" max="16384" width="9.109375" style="12"/>
  </cols>
  <sheetData>
    <row r="1" spans="1:13" ht="9.9" customHeight="1" x14ac:dyDescent="0.3">
      <c r="A1" s="51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9.9" customHeight="1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9.9" customHeight="1" thickBot="1" x14ac:dyDescent="0.3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3">
      <c r="A4" s="1"/>
      <c r="B4" s="60" t="s">
        <v>0</v>
      </c>
      <c r="C4" s="60"/>
      <c r="D4" s="6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3">
      <c r="A5" s="1"/>
      <c r="B5" s="60"/>
      <c r="C5" s="60"/>
      <c r="D5" s="6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3">
      <c r="A6" s="49" t="s">
        <v>1</v>
      </c>
      <c r="B6" s="50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3">
      <c r="A7" s="49" t="s">
        <v>3</v>
      </c>
      <c r="B7" s="50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3">
      <c r="A8" s="49" t="s">
        <v>9</v>
      </c>
      <c r="B8" s="50"/>
      <c r="C8" s="25">
        <v>45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3">
      <c r="A9" s="49" t="s">
        <v>7</v>
      </c>
      <c r="B9" s="50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3">
      <c r="A10" s="4"/>
      <c r="B10" s="14" t="s">
        <v>57</v>
      </c>
      <c r="C10" s="24">
        <v>2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3">
      <c r="A11" s="4"/>
      <c r="B11" s="14" t="s">
        <v>60</v>
      </c>
      <c r="C11" s="26">
        <f>IF(C10="BEZ KASKÁDY",9,C10*9)</f>
        <v>18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3">
      <c r="A12" s="5"/>
      <c r="B12" s="10"/>
      <c r="C12" s="10"/>
      <c r="D12" s="10"/>
      <c r="E12" s="61" t="s">
        <v>58</v>
      </c>
      <c r="F12" s="61"/>
      <c r="G12" s="61"/>
      <c r="H12" s="61"/>
      <c r="I12" s="61"/>
      <c r="J12" s="61"/>
      <c r="K12" s="61"/>
      <c r="L12" s="61"/>
      <c r="M12" s="2"/>
    </row>
    <row r="13" spans="1:13" ht="15" customHeight="1" x14ac:dyDescent="0.3">
      <c r="A13" s="1"/>
      <c r="B13" s="62" t="s">
        <v>59</v>
      </c>
      <c r="C13" s="63"/>
      <c r="D13" s="63"/>
      <c r="E13" s="61"/>
      <c r="F13" s="61"/>
      <c r="G13" s="61"/>
      <c r="H13" s="61"/>
      <c r="I13" s="61"/>
      <c r="J13" s="61"/>
      <c r="K13" s="61"/>
      <c r="L13" s="61"/>
      <c r="M13" s="2"/>
    </row>
    <row r="14" spans="1:13" x14ac:dyDescent="0.3">
      <c r="A14" s="1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1"/>
      <c r="M14" s="2"/>
    </row>
    <row r="15" spans="1:13" x14ac:dyDescent="0.3">
      <c r="A15" s="1"/>
      <c r="B15" s="63"/>
      <c r="C15" s="63"/>
      <c r="D15" s="63"/>
      <c r="E15" s="61"/>
      <c r="F15" s="61"/>
      <c r="G15" s="61"/>
      <c r="H15" s="61"/>
      <c r="I15" s="61"/>
      <c r="J15" s="61"/>
      <c r="K15" s="61"/>
      <c r="L15" s="61"/>
      <c r="M15" s="2"/>
    </row>
    <row r="16" spans="1:13" x14ac:dyDescent="0.3">
      <c r="A16" s="1"/>
      <c r="B16" s="63"/>
      <c r="C16" s="63"/>
      <c r="D16" s="63"/>
      <c r="E16" s="61"/>
      <c r="F16" s="61"/>
      <c r="G16" s="61"/>
      <c r="H16" s="61"/>
      <c r="I16" s="61"/>
      <c r="J16" s="61"/>
      <c r="K16" s="61"/>
      <c r="L16" s="61"/>
      <c r="M16" s="2"/>
    </row>
    <row r="17" spans="1:13" x14ac:dyDescent="0.3">
      <c r="A17" s="1"/>
      <c r="B17" s="63"/>
      <c r="C17" s="63"/>
      <c r="D17" s="63"/>
      <c r="E17" s="61"/>
      <c r="F17" s="61"/>
      <c r="G17" s="61"/>
      <c r="H17" s="61"/>
      <c r="I17" s="61"/>
      <c r="J17" s="61"/>
      <c r="K17" s="61"/>
      <c r="L17" s="61"/>
      <c r="M17" s="2"/>
    </row>
    <row r="18" spans="1:13" x14ac:dyDescent="0.3">
      <c r="A18" s="1"/>
      <c r="B18" s="63"/>
      <c r="C18" s="63"/>
      <c r="D18" s="63"/>
      <c r="E18" s="61"/>
      <c r="F18" s="61"/>
      <c r="G18" s="61"/>
      <c r="H18" s="61"/>
      <c r="I18" s="61"/>
      <c r="J18" s="61"/>
      <c r="K18" s="61"/>
      <c r="L18" s="61"/>
      <c r="M18" s="2"/>
    </row>
    <row r="19" spans="1:13" x14ac:dyDescent="0.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" thickBot="1" x14ac:dyDescent="0.3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s="15" customFormat="1" x14ac:dyDescent="0.3">
      <c r="A48" s="64" t="s">
        <v>21</v>
      </c>
      <c r="B48" s="28" t="s">
        <v>18</v>
      </c>
      <c r="C48" s="28" t="s">
        <v>62</v>
      </c>
      <c r="D48" s="28" t="s">
        <v>63</v>
      </c>
      <c r="E48" s="65" t="s">
        <v>30</v>
      </c>
      <c r="F48" s="65"/>
      <c r="G48" s="65"/>
      <c r="H48" s="65"/>
      <c r="I48" s="27"/>
      <c r="J48" s="27"/>
      <c r="K48" s="27"/>
      <c r="L48" s="27"/>
      <c r="M48" s="27"/>
    </row>
    <row r="49" spans="1:13" s="15" customFormat="1" x14ac:dyDescent="0.3">
      <c r="A49" s="64"/>
      <c r="B49" s="29">
        <v>-20</v>
      </c>
      <c r="C49" s="30">
        <v>3.5</v>
      </c>
      <c r="D49" s="30">
        <v>10.7</v>
      </c>
      <c r="E49" s="66" t="s">
        <v>31</v>
      </c>
      <c r="F49" s="66"/>
      <c r="G49" s="16" t="s">
        <v>8</v>
      </c>
      <c r="I49" s="27"/>
      <c r="J49" s="27"/>
      <c r="K49" s="27"/>
      <c r="L49" s="27"/>
      <c r="M49" s="27"/>
    </row>
    <row r="50" spans="1:13" s="15" customFormat="1" x14ac:dyDescent="0.3">
      <c r="A50" s="64"/>
      <c r="B50" s="29">
        <v>-15</v>
      </c>
      <c r="C50" s="30">
        <v>4.2</v>
      </c>
      <c r="D50" s="30">
        <v>13.3</v>
      </c>
      <c r="E50" s="66"/>
      <c r="F50" s="66"/>
      <c r="G50" s="16" t="s">
        <v>13</v>
      </c>
      <c r="I50" s="27"/>
      <c r="J50" s="27"/>
      <c r="K50" s="27"/>
      <c r="L50" s="27"/>
      <c r="M50" s="27"/>
    </row>
    <row r="51" spans="1:13" s="15" customFormat="1" x14ac:dyDescent="0.3">
      <c r="A51" s="64"/>
      <c r="B51" s="29">
        <v>-7</v>
      </c>
      <c r="C51" s="30">
        <v>3.7</v>
      </c>
      <c r="D51" s="30">
        <v>16.7</v>
      </c>
      <c r="E51" s="66" t="s">
        <v>32</v>
      </c>
      <c r="F51" s="66"/>
      <c r="G51" s="16">
        <v>15</v>
      </c>
      <c r="I51" s="27"/>
      <c r="J51" s="27"/>
      <c r="K51" s="27"/>
      <c r="L51" s="27"/>
      <c r="M51" s="27"/>
    </row>
    <row r="52" spans="1:13" s="15" customFormat="1" x14ac:dyDescent="0.3">
      <c r="A52" s="64"/>
      <c r="B52" s="29">
        <v>2</v>
      </c>
      <c r="C52" s="30">
        <v>5.0999999999999996</v>
      </c>
      <c r="D52" s="30">
        <v>18.100000000000001</v>
      </c>
      <c r="E52" s="66"/>
      <c r="F52" s="66"/>
      <c r="G52" s="16">
        <v>20</v>
      </c>
      <c r="I52" s="27"/>
      <c r="J52" s="27"/>
      <c r="K52" s="27"/>
      <c r="L52" s="27"/>
      <c r="M52" s="27"/>
    </row>
    <row r="53" spans="1:13" s="15" customFormat="1" x14ac:dyDescent="0.3">
      <c r="A53" s="64"/>
      <c r="B53" s="29">
        <v>7</v>
      </c>
      <c r="C53" s="30">
        <v>5.9</v>
      </c>
      <c r="D53" s="30">
        <v>20</v>
      </c>
      <c r="E53" s="66" t="s">
        <v>33</v>
      </c>
      <c r="F53" s="66"/>
      <c r="G53" s="16">
        <v>-12</v>
      </c>
      <c r="I53" s="27"/>
      <c r="J53" s="27"/>
      <c r="K53" s="27" t="s">
        <v>56</v>
      </c>
      <c r="L53" s="27"/>
      <c r="M53" s="27"/>
    </row>
    <row r="54" spans="1:13" s="15" customFormat="1" x14ac:dyDescent="0.3">
      <c r="A54" s="64"/>
      <c r="B54" s="29">
        <v>14</v>
      </c>
      <c r="C54" s="30">
        <v>6.8</v>
      </c>
      <c r="D54" s="30">
        <v>20</v>
      </c>
      <c r="E54" s="66"/>
      <c r="F54" s="66"/>
      <c r="G54" s="16">
        <v>-15</v>
      </c>
      <c r="I54" s="27"/>
      <c r="J54" s="27"/>
      <c r="K54" s="27"/>
      <c r="L54" s="27"/>
      <c r="M54" s="27"/>
    </row>
    <row r="55" spans="1:13" s="15" customFormat="1" x14ac:dyDescent="0.3">
      <c r="A55" s="64"/>
      <c r="B55" s="29">
        <v>25</v>
      </c>
      <c r="C55" s="30">
        <v>8.1</v>
      </c>
      <c r="D55" s="30">
        <v>20</v>
      </c>
      <c r="E55" s="66"/>
      <c r="F55" s="66"/>
      <c r="G55" s="16">
        <v>-17</v>
      </c>
      <c r="I55" s="27"/>
      <c r="J55" s="27"/>
      <c r="K55" s="27"/>
      <c r="L55" s="27"/>
      <c r="M55" s="27"/>
    </row>
    <row r="56" spans="1:13" s="15" customFormat="1" x14ac:dyDescent="0.3">
      <c r="A56" s="64"/>
      <c r="B56" s="29">
        <v>35</v>
      </c>
      <c r="C56" s="30">
        <v>8.8000000000000007</v>
      </c>
      <c r="D56" s="30">
        <v>20</v>
      </c>
      <c r="E56" s="66"/>
      <c r="F56" s="66"/>
      <c r="G56" s="16">
        <v>-20</v>
      </c>
      <c r="I56" s="27"/>
      <c r="J56" s="27"/>
      <c r="K56" s="27"/>
      <c r="L56" s="27"/>
      <c r="M56" s="27"/>
    </row>
    <row r="57" spans="1:13" s="15" customFormat="1" x14ac:dyDescent="0.3">
      <c r="A57" s="64"/>
      <c r="B57" s="31"/>
      <c r="C57" s="32"/>
      <c r="D57" s="32"/>
      <c r="I57" s="27"/>
      <c r="J57" s="27"/>
      <c r="K57" s="27"/>
      <c r="L57" s="27"/>
      <c r="M57" s="27"/>
    </row>
    <row r="58" spans="1:13" s="15" customForma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s="15" customFormat="1" x14ac:dyDescent="0.3">
      <c r="A59" s="27"/>
      <c r="B59" s="33" t="s">
        <v>53</v>
      </c>
      <c r="C59" s="27" t="s">
        <v>55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s="15" customFormat="1" x14ac:dyDescent="0.3">
      <c r="A60" s="27"/>
      <c r="B60" s="27"/>
      <c r="C60" s="27">
        <v>2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s="15" customFormat="1" x14ac:dyDescent="0.3">
      <c r="A61" s="27"/>
      <c r="B61" s="27"/>
      <c r="C61" s="27">
        <v>3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s="15" customFormat="1" x14ac:dyDescent="0.3">
      <c r="A62" s="27"/>
      <c r="B62" s="27"/>
      <c r="C62" s="27">
        <v>4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s="15" customFormat="1" x14ac:dyDescent="0.3">
      <c r="A63" s="27"/>
      <c r="B63" s="27"/>
      <c r="C63" s="27">
        <v>5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s="15" customFormat="1" x14ac:dyDescent="0.3">
      <c r="A64" s="34"/>
      <c r="B64" s="34"/>
      <c r="C64" s="34"/>
    </row>
    <row r="65" spans="1:11" s="15" customFormat="1" ht="22.8" x14ac:dyDescent="0.3">
      <c r="A65" s="64" t="s">
        <v>21</v>
      </c>
      <c r="B65" s="28" t="s">
        <v>18</v>
      </c>
      <c r="C65" s="28" t="s">
        <v>36</v>
      </c>
      <c r="D65" s="28" t="s">
        <v>35</v>
      </c>
      <c r="E65" s="65" t="s">
        <v>30</v>
      </c>
      <c r="F65" s="65"/>
      <c r="G65" s="65"/>
      <c r="H65" s="65"/>
      <c r="K65" s="15" t="s">
        <v>52</v>
      </c>
    </row>
    <row r="66" spans="1:11" s="15" customFormat="1" x14ac:dyDescent="0.3">
      <c r="A66" s="64"/>
      <c r="B66" s="35">
        <f>B49</f>
        <v>-20</v>
      </c>
      <c r="C66" s="35">
        <f>IF($C$10=$C$59,C49*1,$C$10*C49)</f>
        <v>7</v>
      </c>
      <c r="D66" s="35">
        <f t="shared" ref="C66:D73" si="0">IF($C$10=$C$59,D49*1,$C$10*D49)</f>
        <v>21.4</v>
      </c>
      <c r="E66" s="66" t="s">
        <v>31</v>
      </c>
      <c r="F66" s="66"/>
      <c r="G66" s="16" t="s">
        <v>8</v>
      </c>
      <c r="K66" s="15">
        <v>1</v>
      </c>
    </row>
    <row r="67" spans="1:11" s="15" customFormat="1" x14ac:dyDescent="0.3">
      <c r="A67" s="64"/>
      <c r="B67" s="35">
        <f t="shared" ref="B67:B73" si="1">B50</f>
        <v>-15</v>
      </c>
      <c r="C67" s="35">
        <f t="shared" si="0"/>
        <v>8.4</v>
      </c>
      <c r="D67" s="35">
        <f t="shared" si="0"/>
        <v>26.6</v>
      </c>
      <c r="E67" s="66"/>
      <c r="F67" s="66"/>
      <c r="G67" s="16" t="s">
        <v>13</v>
      </c>
      <c r="K67" s="15">
        <v>2</v>
      </c>
    </row>
    <row r="68" spans="1:11" s="15" customFormat="1" x14ac:dyDescent="0.3">
      <c r="A68" s="64"/>
      <c r="B68" s="35">
        <f t="shared" si="1"/>
        <v>-7</v>
      </c>
      <c r="C68" s="35">
        <f t="shared" si="0"/>
        <v>7.4</v>
      </c>
      <c r="D68" s="35">
        <f t="shared" si="0"/>
        <v>33.4</v>
      </c>
      <c r="E68" s="66" t="s">
        <v>32</v>
      </c>
      <c r="F68" s="66"/>
      <c r="G68" s="16">
        <v>15</v>
      </c>
      <c r="K68" s="15">
        <v>3</v>
      </c>
    </row>
    <row r="69" spans="1:11" s="15" customFormat="1" x14ac:dyDescent="0.3">
      <c r="A69" s="64"/>
      <c r="B69" s="35">
        <f t="shared" si="1"/>
        <v>2</v>
      </c>
      <c r="C69" s="35">
        <f t="shared" si="0"/>
        <v>10.199999999999999</v>
      </c>
      <c r="D69" s="35">
        <f t="shared" si="0"/>
        <v>36.200000000000003</v>
      </c>
      <c r="E69" s="66"/>
      <c r="F69" s="66"/>
      <c r="G69" s="16">
        <v>20</v>
      </c>
      <c r="K69" s="15">
        <v>4</v>
      </c>
    </row>
    <row r="70" spans="1:11" s="15" customFormat="1" x14ac:dyDescent="0.3">
      <c r="A70" s="64"/>
      <c r="B70" s="35">
        <f t="shared" si="1"/>
        <v>7</v>
      </c>
      <c r="C70" s="35">
        <f>IF($C$10=$C$59,C53*1,$C$10*C53)</f>
        <v>11.8</v>
      </c>
      <c r="D70" s="35">
        <f t="shared" si="0"/>
        <v>40</v>
      </c>
      <c r="E70" s="66" t="s">
        <v>33</v>
      </c>
      <c r="F70" s="66"/>
      <c r="G70" s="16">
        <v>-12</v>
      </c>
      <c r="K70" s="15">
        <v>5</v>
      </c>
    </row>
    <row r="71" spans="1:11" s="15" customFormat="1" x14ac:dyDescent="0.3">
      <c r="A71" s="64"/>
      <c r="B71" s="35">
        <f t="shared" si="1"/>
        <v>14</v>
      </c>
      <c r="C71" s="35">
        <f t="shared" si="0"/>
        <v>13.6</v>
      </c>
      <c r="D71" s="35">
        <f t="shared" si="0"/>
        <v>40</v>
      </c>
      <c r="E71" s="66"/>
      <c r="F71" s="66"/>
      <c r="G71" s="16">
        <v>-15</v>
      </c>
    </row>
    <row r="72" spans="1:11" s="15" customFormat="1" x14ac:dyDescent="0.3">
      <c r="A72" s="64"/>
      <c r="B72" s="35">
        <f t="shared" si="1"/>
        <v>25</v>
      </c>
      <c r="C72" s="35">
        <f t="shared" si="0"/>
        <v>16.2</v>
      </c>
      <c r="D72" s="35">
        <f t="shared" si="0"/>
        <v>40</v>
      </c>
      <c r="E72" s="66"/>
      <c r="F72" s="66"/>
      <c r="G72" s="16">
        <v>-17</v>
      </c>
    </row>
    <row r="73" spans="1:11" s="15" customFormat="1" x14ac:dyDescent="0.3">
      <c r="A73" s="64"/>
      <c r="B73" s="35">
        <f t="shared" si="1"/>
        <v>35</v>
      </c>
      <c r="C73" s="35">
        <f t="shared" si="0"/>
        <v>17.600000000000001</v>
      </c>
      <c r="D73" s="35">
        <f t="shared" si="0"/>
        <v>40</v>
      </c>
      <c r="E73" s="66"/>
      <c r="F73" s="66"/>
      <c r="G73" s="16">
        <v>-20</v>
      </c>
    </row>
    <row r="74" spans="1:11" s="15" customFormat="1" x14ac:dyDescent="0.3">
      <c r="A74" s="64"/>
      <c r="B74" s="35"/>
      <c r="C74" s="35"/>
      <c r="D74" s="35"/>
    </row>
    <row r="75" spans="1:11" s="15" customFormat="1" ht="15" customHeight="1" x14ac:dyDescent="0.3">
      <c r="A75" s="64" t="s">
        <v>22</v>
      </c>
      <c r="B75" s="16" t="s">
        <v>23</v>
      </c>
      <c r="C75" s="17" t="s">
        <v>10</v>
      </c>
      <c r="D75" s="17" t="s">
        <v>11</v>
      </c>
      <c r="E75" s="16"/>
      <c r="F75" s="70" t="s">
        <v>28</v>
      </c>
      <c r="G75" s="27" t="s">
        <v>10</v>
      </c>
      <c r="H75" s="27" t="s">
        <v>11</v>
      </c>
    </row>
    <row r="76" spans="1:11" s="15" customFormat="1" ht="15" customHeight="1" x14ac:dyDescent="0.3">
      <c r="A76" s="64"/>
      <c r="B76" s="18" t="s">
        <v>12</v>
      </c>
      <c r="C76" s="17">
        <f>C7</f>
        <v>15</v>
      </c>
      <c r="D76" s="17">
        <f>C6</f>
        <v>-12</v>
      </c>
      <c r="E76" s="17" t="s">
        <v>2</v>
      </c>
      <c r="F76" s="70"/>
      <c r="G76" s="36">
        <v>-20</v>
      </c>
      <c r="H76" s="27">
        <f>D77</f>
        <v>45</v>
      </c>
    </row>
    <row r="77" spans="1:11" s="15" customFormat="1" ht="15.75" customHeight="1" x14ac:dyDescent="0.3">
      <c r="A77" s="64"/>
      <c r="B77" s="18" t="s">
        <v>4</v>
      </c>
      <c r="C77" s="37">
        <v>0</v>
      </c>
      <c r="D77" s="17">
        <f>IF(C9="OTOPNÁ TĚLESA",(C8)*1.1,(C8))</f>
        <v>45</v>
      </c>
      <c r="E77" s="17" t="s">
        <v>5</v>
      </c>
      <c r="F77" s="70"/>
      <c r="G77" s="27">
        <f>D76</f>
        <v>-12</v>
      </c>
      <c r="H77" s="27">
        <f>D77</f>
        <v>45</v>
      </c>
    </row>
    <row r="78" spans="1:11" s="15" customFormat="1" ht="15" customHeight="1" x14ac:dyDescent="0.3">
      <c r="A78" s="64"/>
      <c r="B78" s="65" t="s">
        <v>24</v>
      </c>
      <c r="C78" s="65"/>
      <c r="D78" s="65"/>
      <c r="E78" s="65"/>
      <c r="F78" s="70" t="s">
        <v>29</v>
      </c>
      <c r="G78" s="27" t="s">
        <v>10</v>
      </c>
      <c r="H78" s="27" t="s">
        <v>11</v>
      </c>
    </row>
    <row r="79" spans="1:11" s="15" customFormat="1" ht="15" customHeight="1" x14ac:dyDescent="0.3">
      <c r="A79" s="64"/>
      <c r="B79" s="27" t="s">
        <v>10</v>
      </c>
      <c r="C79" s="27">
        <f>C76</f>
        <v>15</v>
      </c>
      <c r="D79" s="38">
        <f>D76</f>
        <v>-12</v>
      </c>
      <c r="E79" s="27">
        <f>D76</f>
        <v>-12</v>
      </c>
      <c r="F79" s="70"/>
      <c r="G79" s="19">
        <f>G77</f>
        <v>-12</v>
      </c>
      <c r="H79" s="27">
        <f>H76</f>
        <v>45</v>
      </c>
    </row>
    <row r="80" spans="1:11" s="15" customFormat="1" ht="15.75" customHeight="1" x14ac:dyDescent="0.3">
      <c r="A80" s="64"/>
      <c r="B80" s="27" t="s">
        <v>11</v>
      </c>
      <c r="C80" s="38">
        <f>C77</f>
        <v>0</v>
      </c>
      <c r="D80" s="27">
        <f>D77</f>
        <v>45</v>
      </c>
      <c r="E80" s="38">
        <f>C77</f>
        <v>0</v>
      </c>
      <c r="F80" s="70"/>
      <c r="G80" s="27">
        <f>G77</f>
        <v>-12</v>
      </c>
      <c r="H80" s="36">
        <v>0</v>
      </c>
    </row>
    <row r="81" spans="1:10" s="15" customFormat="1" ht="15" customHeight="1" x14ac:dyDescent="0.3">
      <c r="A81" s="64"/>
      <c r="B81" s="65" t="s">
        <v>25</v>
      </c>
      <c r="C81" s="65"/>
      <c r="D81" s="65"/>
      <c r="E81" s="65"/>
    </row>
    <row r="82" spans="1:10" s="15" customFormat="1" ht="15" customHeight="1" x14ac:dyDescent="0.3">
      <c r="A82" s="64"/>
      <c r="B82" s="27" t="s">
        <v>26</v>
      </c>
      <c r="C82" s="20" t="s">
        <v>10</v>
      </c>
      <c r="D82" s="21" t="s">
        <v>11</v>
      </c>
      <c r="E82" s="67"/>
    </row>
    <row r="83" spans="1:10" s="15" customFormat="1" ht="15" customHeight="1" x14ac:dyDescent="0.3">
      <c r="A83" s="64"/>
      <c r="B83" s="20">
        <v>1</v>
      </c>
      <c r="C83" s="20">
        <f>C76</f>
        <v>15</v>
      </c>
      <c r="D83" s="21">
        <f>C77</f>
        <v>0</v>
      </c>
      <c r="E83" s="67"/>
    </row>
    <row r="84" spans="1:10" s="15" customFormat="1" ht="15.75" customHeight="1" x14ac:dyDescent="0.3">
      <c r="A84" s="64"/>
      <c r="B84" s="20">
        <v>2</v>
      </c>
      <c r="C84" s="20">
        <f>D76</f>
        <v>-12</v>
      </c>
      <c r="D84" s="20">
        <f>D77</f>
        <v>45</v>
      </c>
      <c r="E84" s="67"/>
    </row>
    <row r="85" spans="1:10" s="15" customFormat="1" x14ac:dyDescent="0.3">
      <c r="A85" s="64"/>
      <c r="B85" s="39"/>
      <c r="C85" s="39" t="s">
        <v>14</v>
      </c>
      <c r="D85" s="39" t="s">
        <v>15</v>
      </c>
      <c r="E85" s="67"/>
    </row>
    <row r="86" spans="1:10" s="15" customFormat="1" x14ac:dyDescent="0.3">
      <c r="A86" s="64"/>
      <c r="B86" s="27" t="s">
        <v>27</v>
      </c>
      <c r="C86" s="40" cm="1">
        <f t="array" ref="C86:D86">LINEST(D83:D84,C83:C84,1)</f>
        <v>-1.666666666666667</v>
      </c>
      <c r="D86" s="41">
        <v>25</v>
      </c>
      <c r="E86" s="67"/>
    </row>
    <row r="87" spans="1:10" s="15" customFormat="1" ht="15" customHeight="1" x14ac:dyDescent="0.3">
      <c r="A87" s="64" t="s">
        <v>34</v>
      </c>
      <c r="B87" s="68" t="s">
        <v>36</v>
      </c>
      <c r="C87" s="68"/>
      <c r="D87" s="68" t="s">
        <v>35</v>
      </c>
      <c r="E87" s="68"/>
      <c r="F87" s="64"/>
      <c r="G87" s="64"/>
      <c r="H87" s="64"/>
      <c r="I87" s="64"/>
      <c r="J87" s="64"/>
    </row>
    <row r="88" spans="1:10" s="15" customFormat="1" ht="15" customHeight="1" x14ac:dyDescent="0.3">
      <c r="A88" s="64"/>
      <c r="B88" s="37" t="s">
        <v>10</v>
      </c>
      <c r="C88" s="37" t="s">
        <v>11</v>
      </c>
      <c r="D88" s="37" t="s">
        <v>10</v>
      </c>
      <c r="E88" s="37" t="s">
        <v>11</v>
      </c>
      <c r="F88" s="64"/>
      <c r="G88" s="64"/>
      <c r="H88" s="64"/>
      <c r="I88" s="64"/>
      <c r="J88" s="64"/>
    </row>
    <row r="89" spans="1:10" s="15" customFormat="1" ht="15" customHeight="1" x14ac:dyDescent="0.3">
      <c r="A89" s="64"/>
      <c r="B89" s="42">
        <f>B90</f>
        <v>7.7970297029702955</v>
      </c>
      <c r="C89" s="43">
        <f>C90</f>
        <v>12.004950495049506</v>
      </c>
      <c r="D89" s="42">
        <f>D90</f>
        <v>-5.3483146067415692</v>
      </c>
      <c r="E89" s="43">
        <f>E90</f>
        <v>33.91385767790262</v>
      </c>
      <c r="F89" s="64"/>
      <c r="G89" s="64"/>
      <c r="H89" s="64"/>
      <c r="I89" s="64"/>
      <c r="J89" s="64"/>
    </row>
    <row r="90" spans="1:10" s="15" customFormat="1" ht="15" customHeight="1" x14ac:dyDescent="0.3">
      <c r="A90" s="64"/>
      <c r="B90" s="22">
        <f>J102</f>
        <v>7.7970297029702955</v>
      </c>
      <c r="C90" s="43">
        <f>J101</f>
        <v>12.004950495049506</v>
      </c>
      <c r="D90" s="42">
        <f>J113</f>
        <v>-5.3483146067415692</v>
      </c>
      <c r="E90" s="23">
        <f>J112</f>
        <v>33.91385767790262</v>
      </c>
      <c r="F90" s="64"/>
      <c r="G90" s="64"/>
      <c r="H90" s="64"/>
      <c r="I90" s="64"/>
      <c r="J90" s="64"/>
    </row>
    <row r="91" spans="1:10" s="15" customFormat="1" ht="15" customHeight="1" x14ac:dyDescent="0.3">
      <c r="A91" s="64"/>
      <c r="B91" s="42">
        <f>B90</f>
        <v>7.7970297029702955</v>
      </c>
      <c r="C91" s="43">
        <v>0</v>
      </c>
      <c r="D91" s="42">
        <f>D90</f>
        <v>-5.3483146067415692</v>
      </c>
      <c r="E91" s="43">
        <v>0</v>
      </c>
      <c r="F91" s="64"/>
      <c r="G91" s="64"/>
      <c r="H91" s="64"/>
      <c r="I91" s="64"/>
      <c r="J91" s="64"/>
    </row>
    <row r="92" spans="1:10" s="15" customFormat="1" ht="15" customHeight="1" x14ac:dyDescent="0.3">
      <c r="A92" s="64"/>
      <c r="B92" s="67" t="s">
        <v>37</v>
      </c>
      <c r="C92" s="67"/>
      <c r="D92" s="67"/>
      <c r="E92" s="67"/>
      <c r="F92" s="67"/>
      <c r="G92" s="67"/>
      <c r="H92" s="67"/>
      <c r="I92" s="67"/>
      <c r="J92" s="67"/>
    </row>
    <row r="93" spans="1:10" s="15" customFormat="1" ht="15" customHeight="1" x14ac:dyDescent="0.3">
      <c r="A93" s="64"/>
      <c r="B93" s="15" t="s">
        <v>39</v>
      </c>
      <c r="C93" s="15" t="s">
        <v>40</v>
      </c>
      <c r="D93" s="15" t="s">
        <v>11</v>
      </c>
      <c r="E93" s="15" t="s">
        <v>16</v>
      </c>
      <c r="F93" s="15" t="s">
        <v>17</v>
      </c>
      <c r="G93" s="15" t="s">
        <v>41</v>
      </c>
      <c r="H93" s="67" t="s">
        <v>42</v>
      </c>
      <c r="I93" s="67"/>
      <c r="J93" s="67"/>
    </row>
    <row r="94" spans="1:10" s="15" customFormat="1" ht="15" customHeight="1" x14ac:dyDescent="0.3">
      <c r="A94" s="64"/>
      <c r="B94" s="15">
        <f t="shared" ref="B94:C102" si="2">B66</f>
        <v>-20</v>
      </c>
      <c r="C94" s="15">
        <f t="shared" si="2"/>
        <v>7</v>
      </c>
      <c r="D94" s="15">
        <f>$C$86*B94+$D$86</f>
        <v>58.333333333333343</v>
      </c>
      <c r="E94" s="15">
        <f>D94-C94</f>
        <v>51.333333333333343</v>
      </c>
      <c r="F94" s="15">
        <f>IF(SIGN(E94*E95)=1,0,1)</f>
        <v>0</v>
      </c>
      <c r="G94" s="69">
        <f>MATCH(1,F94:F102,0)</f>
        <v>5</v>
      </c>
      <c r="H94" s="15" t="s">
        <v>10</v>
      </c>
      <c r="I94" s="15" t="s">
        <v>43</v>
      </c>
      <c r="J94" s="15" t="s">
        <v>44</v>
      </c>
    </row>
    <row r="95" spans="1:10" s="15" customFormat="1" ht="15" customHeight="1" x14ac:dyDescent="0.3">
      <c r="A95" s="64"/>
      <c r="B95" s="15">
        <f t="shared" si="2"/>
        <v>-15</v>
      </c>
      <c r="C95" s="15">
        <f t="shared" si="2"/>
        <v>8.4</v>
      </c>
      <c r="D95" s="15">
        <f t="shared" ref="D95:D102" si="3">$C$86*B95+$D$86</f>
        <v>50</v>
      </c>
      <c r="E95" s="15">
        <f t="shared" ref="E95:E102" si="4">D95-C95</f>
        <v>41.6</v>
      </c>
      <c r="F95" s="15">
        <f t="shared" ref="F95:F101" si="5">IF(SIGN(E95*E96)=1,0,1)</f>
        <v>0</v>
      </c>
      <c r="G95" s="69"/>
      <c r="H95" s="15">
        <f>INDEX(B94:B102,G94)</f>
        <v>7</v>
      </c>
      <c r="I95" s="15">
        <f>INDEX(C94:C102,G94)</f>
        <v>11.8</v>
      </c>
      <c r="J95" s="15">
        <f>INDEX(D94:D102,G94)</f>
        <v>13.333333333333332</v>
      </c>
    </row>
    <row r="96" spans="1:10" s="15" customFormat="1" ht="15" customHeight="1" x14ac:dyDescent="0.3">
      <c r="A96" s="64"/>
      <c r="B96" s="15">
        <f t="shared" si="2"/>
        <v>-7</v>
      </c>
      <c r="C96" s="15">
        <f t="shared" si="2"/>
        <v>7.4</v>
      </c>
      <c r="D96" s="15">
        <f t="shared" si="3"/>
        <v>36.666666666666671</v>
      </c>
      <c r="E96" s="15">
        <f t="shared" si="4"/>
        <v>29.266666666666673</v>
      </c>
      <c r="F96" s="15">
        <f t="shared" si="5"/>
        <v>0</v>
      </c>
      <c r="G96" s="69"/>
      <c r="H96" s="15">
        <f>INDEX(B94:B102,G94+1)</f>
        <v>14</v>
      </c>
      <c r="I96" s="15">
        <f>INDEX(C94:C102,G94+1)</f>
        <v>13.6</v>
      </c>
      <c r="J96" s="15">
        <f>INDEX(D94:D102,G94+1)</f>
        <v>1.6666666666666643</v>
      </c>
    </row>
    <row r="97" spans="1:10" s="15" customFormat="1" ht="15" customHeight="1" x14ac:dyDescent="0.3">
      <c r="A97" s="64"/>
      <c r="B97" s="15">
        <f t="shared" si="2"/>
        <v>2</v>
      </c>
      <c r="C97" s="15">
        <f t="shared" si="2"/>
        <v>10.199999999999999</v>
      </c>
      <c r="D97" s="15">
        <f t="shared" si="3"/>
        <v>21.666666666666664</v>
      </c>
      <c r="E97" s="15">
        <f t="shared" si="4"/>
        <v>11.466666666666665</v>
      </c>
      <c r="F97" s="15">
        <f t="shared" si="5"/>
        <v>0</v>
      </c>
      <c r="G97" s="69"/>
      <c r="H97" s="67" t="s">
        <v>45</v>
      </c>
      <c r="I97" s="67"/>
      <c r="J97" s="67"/>
    </row>
    <row r="98" spans="1:10" s="15" customFormat="1" x14ac:dyDescent="0.3">
      <c r="A98" s="64"/>
      <c r="B98" s="15">
        <f t="shared" si="2"/>
        <v>7</v>
      </c>
      <c r="C98" s="15">
        <f t="shared" si="2"/>
        <v>11.8</v>
      </c>
      <c r="D98" s="15">
        <f t="shared" si="3"/>
        <v>13.333333333333332</v>
      </c>
      <c r="E98" s="15">
        <f t="shared" si="4"/>
        <v>1.5333333333333314</v>
      </c>
      <c r="F98" s="15">
        <f t="shared" si="5"/>
        <v>1</v>
      </c>
      <c r="G98" s="69"/>
      <c r="H98" s="20" t="s">
        <v>19</v>
      </c>
      <c r="I98" s="15">
        <f>SLOPE(I95:I96,H95:H96)</f>
        <v>0.25714285714285701</v>
      </c>
      <c r="J98" s="15">
        <f>SLOPE(J95:J96,H95:H96)</f>
        <v>-1.6666666666666667</v>
      </c>
    </row>
    <row r="99" spans="1:10" s="15" customFormat="1" x14ac:dyDescent="0.3">
      <c r="A99" s="64"/>
      <c r="B99" s="15">
        <f t="shared" si="2"/>
        <v>14</v>
      </c>
      <c r="C99" s="15">
        <f t="shared" si="2"/>
        <v>13.6</v>
      </c>
      <c r="D99" s="15">
        <f t="shared" si="3"/>
        <v>1.6666666666666643</v>
      </c>
      <c r="E99" s="15">
        <f t="shared" si="4"/>
        <v>-11.933333333333335</v>
      </c>
      <c r="F99" s="15">
        <f t="shared" si="5"/>
        <v>0</v>
      </c>
      <c r="G99" s="69"/>
      <c r="H99" s="20" t="s">
        <v>20</v>
      </c>
      <c r="I99" s="15">
        <f>INTERCEPT(I95:I96,H95:H96)</f>
        <v>10</v>
      </c>
      <c r="J99" s="15">
        <f>INTERCEPT(J95:J96,H95:H96)</f>
        <v>25</v>
      </c>
    </row>
    <row r="100" spans="1:10" s="15" customFormat="1" x14ac:dyDescent="0.3">
      <c r="A100" s="64"/>
      <c r="B100" s="15">
        <f t="shared" si="2"/>
        <v>25</v>
      </c>
      <c r="C100" s="15">
        <f t="shared" si="2"/>
        <v>16.2</v>
      </c>
      <c r="D100" s="15">
        <f t="shared" si="3"/>
        <v>-16.666666666666671</v>
      </c>
      <c r="E100" s="15">
        <f t="shared" si="4"/>
        <v>-32.866666666666674</v>
      </c>
      <c r="F100" s="15">
        <f t="shared" si="5"/>
        <v>0</v>
      </c>
      <c r="G100" s="69"/>
      <c r="H100" s="67" t="s">
        <v>46</v>
      </c>
      <c r="I100" s="67"/>
      <c r="J100" s="67"/>
    </row>
    <row r="101" spans="1:10" s="15" customFormat="1" x14ac:dyDescent="0.3">
      <c r="A101" s="64"/>
      <c r="B101" s="15">
        <f t="shared" si="2"/>
        <v>35</v>
      </c>
      <c r="C101" s="15">
        <f t="shared" si="2"/>
        <v>17.600000000000001</v>
      </c>
      <c r="D101" s="15">
        <f t="shared" si="3"/>
        <v>-33.333333333333343</v>
      </c>
      <c r="E101" s="15">
        <f t="shared" si="4"/>
        <v>-50.933333333333344</v>
      </c>
      <c r="F101" s="15">
        <f t="shared" si="5"/>
        <v>1</v>
      </c>
      <c r="G101" s="69"/>
      <c r="H101" s="67" t="s">
        <v>47</v>
      </c>
      <c r="I101" s="67"/>
      <c r="J101" s="44">
        <f>(J98*I99-I98*J99)/(J98-I98)</f>
        <v>12.004950495049506</v>
      </c>
    </row>
    <row r="102" spans="1:10" s="15" customFormat="1" x14ac:dyDescent="0.3">
      <c r="A102" s="64"/>
      <c r="B102" s="15">
        <f t="shared" si="2"/>
        <v>0</v>
      </c>
      <c r="C102" s="15">
        <f t="shared" si="2"/>
        <v>0</v>
      </c>
      <c r="D102" s="15">
        <f t="shared" si="3"/>
        <v>25</v>
      </c>
      <c r="E102" s="15">
        <f t="shared" si="4"/>
        <v>25</v>
      </c>
      <c r="F102" s="15">
        <f>H80</f>
        <v>0</v>
      </c>
      <c r="G102" s="69"/>
      <c r="H102" s="67" t="s">
        <v>48</v>
      </c>
      <c r="I102" s="67"/>
      <c r="J102" s="44">
        <f>(J101-J99)/J98</f>
        <v>7.7970297029702955</v>
      </c>
    </row>
    <row r="103" spans="1:10" s="15" customFormat="1" x14ac:dyDescent="0.3">
      <c r="A103" s="64"/>
      <c r="B103" s="67" t="s">
        <v>38</v>
      </c>
      <c r="C103" s="67"/>
      <c r="D103" s="67"/>
      <c r="E103" s="67"/>
      <c r="F103" s="67"/>
      <c r="G103" s="67"/>
      <c r="H103" s="67"/>
      <c r="I103" s="67"/>
      <c r="J103" s="67"/>
    </row>
    <row r="104" spans="1:10" s="15" customFormat="1" x14ac:dyDescent="0.3">
      <c r="A104" s="64"/>
      <c r="B104" s="15" t="s">
        <v>39</v>
      </c>
      <c r="C104" s="15" t="s">
        <v>40</v>
      </c>
      <c r="D104" s="15" t="s">
        <v>11</v>
      </c>
      <c r="E104" s="15" t="s">
        <v>16</v>
      </c>
      <c r="F104" s="15" t="s">
        <v>17</v>
      </c>
      <c r="G104" s="15" t="s">
        <v>41</v>
      </c>
      <c r="H104" s="67" t="s">
        <v>42</v>
      </c>
      <c r="I104" s="67"/>
      <c r="J104" s="67"/>
    </row>
    <row r="105" spans="1:10" s="15" customFormat="1" x14ac:dyDescent="0.3">
      <c r="A105" s="64"/>
      <c r="B105" s="15">
        <f>B66</f>
        <v>-20</v>
      </c>
      <c r="C105" s="15">
        <f>D66</f>
        <v>21.4</v>
      </c>
      <c r="D105" s="15">
        <f>$C$86*B105+$D$86</f>
        <v>58.333333333333343</v>
      </c>
      <c r="E105" s="15">
        <f>D105-C105</f>
        <v>36.933333333333344</v>
      </c>
      <c r="F105" s="15">
        <f>IF(SIGN(E105*E106)=1,0,1)</f>
        <v>0</v>
      </c>
      <c r="G105" s="69">
        <f>MATCH(1,F105:F113,0)</f>
        <v>3</v>
      </c>
      <c r="H105" s="15" t="s">
        <v>10</v>
      </c>
      <c r="I105" s="15" t="s">
        <v>43</v>
      </c>
      <c r="J105" s="15" t="s">
        <v>44</v>
      </c>
    </row>
    <row r="106" spans="1:10" s="15" customFormat="1" x14ac:dyDescent="0.3">
      <c r="A106" s="64"/>
      <c r="B106" s="15">
        <f t="shared" ref="B106:B113" si="6">B67</f>
        <v>-15</v>
      </c>
      <c r="C106" s="15">
        <f t="shared" ref="C106:C113" si="7">D67</f>
        <v>26.6</v>
      </c>
      <c r="D106" s="15">
        <f t="shared" ref="D106:D113" si="8">$C$86*B106+$D$86</f>
        <v>50</v>
      </c>
      <c r="E106" s="15">
        <f t="shared" ref="E106:E113" si="9">D106-C106</f>
        <v>23.4</v>
      </c>
      <c r="F106" s="15">
        <f t="shared" ref="F106:F112" si="10">IF(SIGN(E106*E107)=1,0,1)</f>
        <v>0</v>
      </c>
      <c r="G106" s="69"/>
      <c r="H106" s="15">
        <f>INDEX(B105:B113,G105)</f>
        <v>-7</v>
      </c>
      <c r="I106" s="15">
        <f>INDEX(C105:C113,G105)</f>
        <v>33.4</v>
      </c>
      <c r="J106" s="15">
        <f>INDEX(D105:D113,G105)</f>
        <v>36.666666666666671</v>
      </c>
    </row>
    <row r="107" spans="1:10" s="15" customFormat="1" x14ac:dyDescent="0.3">
      <c r="A107" s="64"/>
      <c r="B107" s="15">
        <f t="shared" si="6"/>
        <v>-7</v>
      </c>
      <c r="C107" s="15">
        <f t="shared" si="7"/>
        <v>33.4</v>
      </c>
      <c r="D107" s="15">
        <f t="shared" si="8"/>
        <v>36.666666666666671</v>
      </c>
      <c r="E107" s="15">
        <f t="shared" si="9"/>
        <v>3.2666666666666728</v>
      </c>
      <c r="F107" s="15">
        <f t="shared" si="10"/>
        <v>1</v>
      </c>
      <c r="G107" s="69"/>
      <c r="H107" s="15">
        <f>INDEX(B105:B113,G105+1)</f>
        <v>2</v>
      </c>
      <c r="I107" s="15">
        <f>INDEX(C105:C113,G105+1)</f>
        <v>36.200000000000003</v>
      </c>
      <c r="J107" s="15">
        <f>INDEX(D105:D113,G105+1)</f>
        <v>21.666666666666664</v>
      </c>
    </row>
    <row r="108" spans="1:10" s="15" customFormat="1" x14ac:dyDescent="0.3">
      <c r="A108" s="64"/>
      <c r="B108" s="15">
        <f t="shared" si="6"/>
        <v>2</v>
      </c>
      <c r="C108" s="15">
        <f t="shared" si="7"/>
        <v>36.200000000000003</v>
      </c>
      <c r="D108" s="15">
        <f t="shared" si="8"/>
        <v>21.666666666666664</v>
      </c>
      <c r="E108" s="15">
        <f t="shared" si="9"/>
        <v>-14.533333333333339</v>
      </c>
      <c r="F108" s="15">
        <f t="shared" si="10"/>
        <v>0</v>
      </c>
      <c r="G108" s="69"/>
      <c r="H108" s="67" t="s">
        <v>45</v>
      </c>
      <c r="I108" s="67"/>
      <c r="J108" s="67"/>
    </row>
    <row r="109" spans="1:10" s="15" customFormat="1" x14ac:dyDescent="0.3">
      <c r="A109" s="64"/>
      <c r="B109" s="15">
        <f t="shared" si="6"/>
        <v>7</v>
      </c>
      <c r="C109" s="15">
        <f t="shared" si="7"/>
        <v>40</v>
      </c>
      <c r="D109" s="15">
        <f t="shared" si="8"/>
        <v>13.333333333333332</v>
      </c>
      <c r="E109" s="15">
        <f t="shared" si="9"/>
        <v>-26.666666666666668</v>
      </c>
      <c r="F109" s="15">
        <f t="shared" si="10"/>
        <v>0</v>
      </c>
      <c r="G109" s="69"/>
      <c r="H109" s="20" t="s">
        <v>19</v>
      </c>
      <c r="I109" s="15">
        <f>SLOPE(I106:I107,H106:H107)</f>
        <v>0.31111111111111156</v>
      </c>
      <c r="J109" s="15">
        <f>SLOPE(J106:J107,H106:H107)</f>
        <v>-1.6666666666666674</v>
      </c>
    </row>
    <row r="110" spans="1:10" s="15" customFormat="1" x14ac:dyDescent="0.3">
      <c r="A110" s="64"/>
      <c r="B110" s="15">
        <f t="shared" si="6"/>
        <v>14</v>
      </c>
      <c r="C110" s="15">
        <f t="shared" si="7"/>
        <v>40</v>
      </c>
      <c r="D110" s="15">
        <f t="shared" si="8"/>
        <v>1.6666666666666643</v>
      </c>
      <c r="E110" s="15">
        <f t="shared" si="9"/>
        <v>-38.333333333333336</v>
      </c>
      <c r="F110" s="15">
        <f t="shared" si="10"/>
        <v>0</v>
      </c>
      <c r="G110" s="69"/>
      <c r="H110" s="20" t="s">
        <v>20</v>
      </c>
      <c r="I110" s="15">
        <f>INTERCEPT(I106:I107,H106:H107)</f>
        <v>35.577777777777776</v>
      </c>
      <c r="J110" s="15">
        <f>INTERCEPT(J106:J107,H106:H107)</f>
        <v>25</v>
      </c>
    </row>
    <row r="111" spans="1:10" s="15" customFormat="1" x14ac:dyDescent="0.3">
      <c r="A111" s="64"/>
      <c r="B111" s="15">
        <f t="shared" si="6"/>
        <v>25</v>
      </c>
      <c r="C111" s="15">
        <f t="shared" si="7"/>
        <v>40</v>
      </c>
      <c r="D111" s="15">
        <f t="shared" si="8"/>
        <v>-16.666666666666671</v>
      </c>
      <c r="E111" s="15">
        <f t="shared" si="9"/>
        <v>-56.666666666666671</v>
      </c>
      <c r="F111" s="15">
        <f t="shared" si="10"/>
        <v>0</v>
      </c>
      <c r="G111" s="69"/>
      <c r="H111" s="67" t="s">
        <v>46</v>
      </c>
      <c r="I111" s="67"/>
      <c r="J111" s="67"/>
    </row>
    <row r="112" spans="1:10" s="15" customFormat="1" x14ac:dyDescent="0.3">
      <c r="A112" s="64"/>
      <c r="B112" s="15">
        <f t="shared" si="6"/>
        <v>35</v>
      </c>
      <c r="C112" s="15">
        <f t="shared" si="7"/>
        <v>40</v>
      </c>
      <c r="D112" s="15">
        <f t="shared" si="8"/>
        <v>-33.333333333333343</v>
      </c>
      <c r="E112" s="15">
        <f t="shared" si="9"/>
        <v>-73.333333333333343</v>
      </c>
      <c r="F112" s="15">
        <f t="shared" si="10"/>
        <v>1</v>
      </c>
      <c r="G112" s="69"/>
      <c r="H112" s="67" t="s">
        <v>47</v>
      </c>
      <c r="I112" s="67"/>
      <c r="J112" s="44">
        <f>(J109*I110-I109*J110)/(J109-I109)</f>
        <v>33.91385767790262</v>
      </c>
    </row>
    <row r="113" spans="1:11" s="15" customFormat="1" x14ac:dyDescent="0.3">
      <c r="A113" s="64"/>
      <c r="B113" s="15">
        <f t="shared" si="6"/>
        <v>0</v>
      </c>
      <c r="C113" s="15">
        <f t="shared" si="7"/>
        <v>0</v>
      </c>
      <c r="D113" s="15">
        <f t="shared" si="8"/>
        <v>25</v>
      </c>
      <c r="E113" s="15">
        <f t="shared" si="9"/>
        <v>25</v>
      </c>
      <c r="F113" s="15">
        <f>F102</f>
        <v>0</v>
      </c>
      <c r="G113" s="69"/>
      <c r="H113" s="67" t="s">
        <v>48</v>
      </c>
      <c r="I113" s="67"/>
      <c r="J113" s="44">
        <f>(J112-J110)/J109</f>
        <v>-5.3483146067415692</v>
      </c>
    </row>
    <row r="114" spans="1:11" s="15" customFormat="1" ht="15" customHeight="1" x14ac:dyDescent="0.3">
      <c r="A114" s="64" t="s">
        <v>50</v>
      </c>
      <c r="B114" s="65" t="s">
        <v>49</v>
      </c>
      <c r="C114" s="65"/>
      <c r="D114" s="65"/>
      <c r="E114" s="65"/>
      <c r="F114" s="65"/>
      <c r="G114" s="65"/>
      <c r="H114" s="65"/>
      <c r="I114" s="65"/>
      <c r="J114" s="65"/>
    </row>
    <row r="115" spans="1:11" s="15" customFormat="1" ht="15" customHeight="1" x14ac:dyDescent="0.3">
      <c r="A115" s="64"/>
      <c r="B115" s="27" t="s">
        <v>26</v>
      </c>
      <c r="C115" s="20" t="s">
        <v>10</v>
      </c>
      <c r="D115" s="21" t="s">
        <v>11</v>
      </c>
      <c r="E115" s="67"/>
      <c r="F115" s="67"/>
      <c r="G115" s="67"/>
      <c r="H115" s="67"/>
      <c r="I115" s="67"/>
      <c r="J115" s="67"/>
    </row>
    <row r="116" spans="1:11" s="15" customFormat="1" ht="15" customHeight="1" x14ac:dyDescent="0.3">
      <c r="A116" s="64"/>
      <c r="B116" s="20">
        <v>1</v>
      </c>
      <c r="C116" s="20">
        <f>G79-0.01</f>
        <v>-12.01</v>
      </c>
      <c r="D116" s="21">
        <f>H79</f>
        <v>45</v>
      </c>
      <c r="E116" s="67"/>
      <c r="F116" s="67"/>
      <c r="G116" s="67"/>
      <c r="H116" s="67"/>
      <c r="I116" s="67"/>
      <c r="J116" s="67"/>
    </row>
    <row r="117" spans="1:11" s="15" customFormat="1" ht="15" customHeight="1" x14ac:dyDescent="0.3">
      <c r="A117" s="64"/>
      <c r="B117" s="20">
        <v>2</v>
      </c>
      <c r="C117" s="20">
        <f>G80</f>
        <v>-12</v>
      </c>
      <c r="D117" s="20">
        <f>H80</f>
        <v>0</v>
      </c>
      <c r="E117" s="67"/>
      <c r="F117" s="67"/>
      <c r="G117" s="67"/>
      <c r="H117" s="67"/>
      <c r="I117" s="67"/>
      <c r="J117" s="67"/>
    </row>
    <row r="118" spans="1:11" s="15" customFormat="1" ht="15.75" customHeight="1" x14ac:dyDescent="0.3">
      <c r="A118" s="64"/>
      <c r="B118" s="39"/>
      <c r="C118" s="39" t="s">
        <v>14</v>
      </c>
      <c r="D118" s="39" t="s">
        <v>15</v>
      </c>
      <c r="E118" s="67"/>
      <c r="F118" s="67"/>
      <c r="G118" s="67"/>
      <c r="H118" s="67"/>
      <c r="I118" s="67"/>
      <c r="J118" s="67"/>
    </row>
    <row r="119" spans="1:11" s="15" customFormat="1" ht="15.75" customHeight="1" x14ac:dyDescent="0.3">
      <c r="A119" s="64"/>
      <c r="B119" s="27" t="s">
        <v>27</v>
      </c>
      <c r="C119" s="45" cm="1">
        <f t="array" ref="C119:D119">LINEST(D116:D117,C116:C117,1)</f>
        <v>-4500.0000000000973</v>
      </c>
      <c r="D119" s="41">
        <v>-54000.000000001164</v>
      </c>
      <c r="E119" s="67"/>
      <c r="F119" s="67"/>
      <c r="G119" s="67"/>
      <c r="H119" s="67"/>
      <c r="I119" s="67"/>
      <c r="J119" s="67"/>
    </row>
    <row r="120" spans="1:11" s="15" customFormat="1" ht="15" customHeight="1" x14ac:dyDescent="0.3">
      <c r="A120" s="64"/>
      <c r="B120" s="67" t="s">
        <v>37</v>
      </c>
      <c r="C120" s="67"/>
      <c r="D120" s="67"/>
      <c r="E120" s="67"/>
      <c r="F120" s="67"/>
      <c r="G120" s="67"/>
      <c r="H120" s="67"/>
      <c r="I120" s="67"/>
      <c r="J120" s="67"/>
    </row>
    <row r="121" spans="1:11" s="15" customFormat="1" ht="15" customHeight="1" x14ac:dyDescent="0.3">
      <c r="A121" s="64"/>
      <c r="B121" s="15" t="s">
        <v>39</v>
      </c>
      <c r="C121" s="15" t="s">
        <v>40</v>
      </c>
      <c r="D121" s="15" t="s">
        <v>11</v>
      </c>
      <c r="E121" s="15" t="s">
        <v>16</v>
      </c>
      <c r="F121" s="15" t="s">
        <v>17</v>
      </c>
      <c r="G121" s="15" t="s">
        <v>41</v>
      </c>
      <c r="H121" s="67" t="s">
        <v>42</v>
      </c>
      <c r="I121" s="67"/>
      <c r="J121" s="67"/>
    </row>
    <row r="122" spans="1:11" s="15" customFormat="1" ht="15" customHeight="1" x14ac:dyDescent="0.3">
      <c r="A122" s="64"/>
      <c r="B122" s="15">
        <f>B66</f>
        <v>-20</v>
      </c>
      <c r="C122" s="15">
        <f>C66</f>
        <v>7</v>
      </c>
      <c r="D122" s="15">
        <f>$C$119*B122+$D$119</f>
        <v>36000.000000000786</v>
      </c>
      <c r="E122" s="15">
        <f t="shared" ref="E122:E130" si="11">D122-C122</f>
        <v>35993.000000000786</v>
      </c>
      <c r="F122" s="15">
        <f>IF(SIGN(E122*E123)=1,0,1)</f>
        <v>0</v>
      </c>
      <c r="G122" s="69">
        <f>MATCH(1,F122:F130,0)</f>
        <v>2</v>
      </c>
      <c r="H122" s="15" t="s">
        <v>10</v>
      </c>
      <c r="I122" s="15" t="s">
        <v>43</v>
      </c>
      <c r="J122" s="15" t="s">
        <v>44</v>
      </c>
    </row>
    <row r="123" spans="1:11" s="15" customFormat="1" ht="15" customHeight="1" x14ac:dyDescent="0.3">
      <c r="A123" s="64"/>
      <c r="B123" s="15">
        <f t="shared" ref="B123:C130" si="12">B67</f>
        <v>-15</v>
      </c>
      <c r="C123" s="15">
        <f t="shared" si="12"/>
        <v>8.4</v>
      </c>
      <c r="D123" s="15">
        <f>$C$119*B123+$D$119</f>
        <v>13500.000000000291</v>
      </c>
      <c r="E123" s="15">
        <f t="shared" si="11"/>
        <v>13491.600000000291</v>
      </c>
      <c r="F123" s="15">
        <f t="shared" ref="F123:F129" si="13">IF(SIGN(E123*E124)=1,0,1)</f>
        <v>1</v>
      </c>
      <c r="G123" s="69"/>
      <c r="H123" s="15">
        <f>INDEX(B122:B130,G122)</f>
        <v>-15</v>
      </c>
      <c r="I123" s="15">
        <f>INDEX(C122:C130,G122)</f>
        <v>8.4</v>
      </c>
      <c r="J123" s="15">
        <f>INDEX(D122:D130,G122)</f>
        <v>13500.000000000291</v>
      </c>
    </row>
    <row r="124" spans="1:11" s="15" customFormat="1" ht="15" customHeight="1" x14ac:dyDescent="0.3">
      <c r="A124" s="64"/>
      <c r="B124" s="15">
        <f t="shared" si="12"/>
        <v>-7</v>
      </c>
      <c r="C124" s="15">
        <f t="shared" si="12"/>
        <v>7.4</v>
      </c>
      <c r="D124" s="15">
        <f t="shared" ref="D124:D130" si="14">$C$119*B124+$D$119</f>
        <v>-22500.000000000484</v>
      </c>
      <c r="E124" s="15">
        <f t="shared" si="11"/>
        <v>-22507.400000000485</v>
      </c>
      <c r="F124" s="15">
        <f t="shared" si="13"/>
        <v>0</v>
      </c>
      <c r="G124" s="69"/>
      <c r="H124" s="15">
        <f>INDEX(B122:B130,G122+1)</f>
        <v>-7</v>
      </c>
      <c r="I124" s="15">
        <f>INDEX(C122:C130,G122+1)</f>
        <v>7.4</v>
      </c>
      <c r="J124" s="15">
        <f>INDEX(D122:D130,G122+1)</f>
        <v>-22500.000000000484</v>
      </c>
    </row>
    <row r="125" spans="1:11" s="15" customFormat="1" ht="15" customHeight="1" x14ac:dyDescent="0.3">
      <c r="A125" s="64"/>
      <c r="B125" s="15">
        <f t="shared" si="12"/>
        <v>2</v>
      </c>
      <c r="C125" s="15">
        <f t="shared" si="12"/>
        <v>10.199999999999999</v>
      </c>
      <c r="D125" s="15">
        <f t="shared" si="14"/>
        <v>-63000.000000001361</v>
      </c>
      <c r="E125" s="15">
        <f t="shared" si="11"/>
        <v>-63010.200000001358</v>
      </c>
      <c r="F125" s="15">
        <f t="shared" si="13"/>
        <v>0</v>
      </c>
      <c r="G125" s="69"/>
      <c r="H125" s="67" t="s">
        <v>45</v>
      </c>
      <c r="I125" s="67"/>
      <c r="J125" s="67"/>
    </row>
    <row r="126" spans="1:11" s="15" customFormat="1" ht="15" customHeight="1" x14ac:dyDescent="0.3">
      <c r="A126" s="64"/>
      <c r="B126" s="15">
        <f t="shared" si="12"/>
        <v>7</v>
      </c>
      <c r="C126" s="15">
        <f t="shared" si="12"/>
        <v>11.8</v>
      </c>
      <c r="D126" s="15">
        <f>$C$119*B126+$D$119</f>
        <v>-85500.000000001848</v>
      </c>
      <c r="E126" s="15">
        <f t="shared" si="11"/>
        <v>-85511.800000001851</v>
      </c>
      <c r="F126" s="15">
        <f t="shared" si="13"/>
        <v>0</v>
      </c>
      <c r="G126" s="69"/>
      <c r="H126" s="20" t="s">
        <v>19</v>
      </c>
      <c r="I126" s="15">
        <f>SLOPE(I123:I124,H123:H124)</f>
        <v>-0.125</v>
      </c>
      <c r="J126" s="15">
        <f>SLOPE(J123:J124,H123:H124)</f>
        <v>-4500.0000000000964</v>
      </c>
    </row>
    <row r="127" spans="1:11" s="15" customFormat="1" ht="15" customHeight="1" x14ac:dyDescent="0.3">
      <c r="A127" s="64"/>
      <c r="B127" s="15">
        <f t="shared" si="12"/>
        <v>14</v>
      </c>
      <c r="C127" s="15">
        <f t="shared" si="12"/>
        <v>13.6</v>
      </c>
      <c r="D127" s="15">
        <f t="shared" si="14"/>
        <v>-117000.00000000253</v>
      </c>
      <c r="E127" s="15">
        <f t="shared" si="11"/>
        <v>-117013.60000000254</v>
      </c>
      <c r="F127" s="15">
        <f t="shared" si="13"/>
        <v>0</v>
      </c>
      <c r="G127" s="69"/>
      <c r="H127" s="20" t="s">
        <v>20</v>
      </c>
      <c r="I127" s="15">
        <f>INTERCEPT(I123:I124,H123:H124)</f>
        <v>6.5250000000000004</v>
      </c>
      <c r="J127" s="15">
        <f>INTERCEPT(J123:J124,H123:H124)</f>
        <v>-54000.000000001157</v>
      </c>
    </row>
    <row r="128" spans="1:11" s="15" customFormat="1" ht="15.75" customHeight="1" x14ac:dyDescent="0.3">
      <c r="A128" s="64"/>
      <c r="B128" s="15">
        <f t="shared" si="12"/>
        <v>25</v>
      </c>
      <c r="C128" s="15">
        <f t="shared" si="12"/>
        <v>16.2</v>
      </c>
      <c r="D128" s="15">
        <f t="shared" si="14"/>
        <v>-166500.00000000361</v>
      </c>
      <c r="E128" s="15">
        <f t="shared" si="11"/>
        <v>-166516.20000000362</v>
      </c>
      <c r="F128" s="15">
        <f t="shared" si="13"/>
        <v>0</v>
      </c>
      <c r="G128" s="69"/>
      <c r="H128" s="67" t="s">
        <v>46</v>
      </c>
      <c r="I128" s="67"/>
      <c r="J128" s="67"/>
      <c r="K128" s="46" t="s">
        <v>51</v>
      </c>
    </row>
    <row r="129" spans="1:11" s="15" customFormat="1" ht="15" customHeight="1" x14ac:dyDescent="0.3">
      <c r="A129" s="64"/>
      <c r="B129" s="15">
        <f t="shared" si="12"/>
        <v>35</v>
      </c>
      <c r="C129" s="15">
        <f t="shared" si="12"/>
        <v>17.600000000000001</v>
      </c>
      <c r="D129" s="15">
        <f t="shared" si="14"/>
        <v>-211500.00000000457</v>
      </c>
      <c r="E129" s="15">
        <f t="shared" si="11"/>
        <v>-211517.60000000458</v>
      </c>
      <c r="F129" s="15">
        <f t="shared" si="13"/>
        <v>0</v>
      </c>
      <c r="G129" s="69"/>
      <c r="H129" s="67" t="s">
        <v>48</v>
      </c>
      <c r="I129" s="67"/>
      <c r="J129" s="44">
        <f>(J126*I127-I126*J127)/(J126-I126)</f>
        <v>8.0252229228589673</v>
      </c>
      <c r="K129" s="15">
        <f>J129</f>
        <v>8.0252229228589673</v>
      </c>
    </row>
    <row r="130" spans="1:11" s="15" customFormat="1" ht="15.75" customHeight="1" x14ac:dyDescent="0.3">
      <c r="A130" s="64"/>
      <c r="B130" s="15">
        <f t="shared" si="12"/>
        <v>0</v>
      </c>
      <c r="C130" s="15">
        <f t="shared" si="12"/>
        <v>0</v>
      </c>
      <c r="D130" s="15">
        <f t="shared" si="14"/>
        <v>-54000.000000001164</v>
      </c>
      <c r="E130" s="15">
        <f t="shared" si="11"/>
        <v>-54000.000000001164</v>
      </c>
      <c r="F130" s="15">
        <f>F102</f>
        <v>0</v>
      </c>
      <c r="G130" s="69"/>
      <c r="H130" s="67" t="s">
        <v>47</v>
      </c>
      <c r="I130" s="67"/>
      <c r="J130" s="44">
        <f>ROUND((J129-J127)/J126,1)</f>
        <v>-12</v>
      </c>
      <c r="K130" s="19">
        <f>G76</f>
        <v>-20</v>
      </c>
    </row>
    <row r="131" spans="1:11" s="15" customFormat="1" ht="15" customHeight="1" x14ac:dyDescent="0.3">
      <c r="A131" s="64"/>
      <c r="B131" s="67" t="s">
        <v>38</v>
      </c>
      <c r="C131" s="67"/>
      <c r="D131" s="67"/>
      <c r="E131" s="67"/>
      <c r="F131" s="67"/>
      <c r="G131" s="67"/>
      <c r="H131" s="67"/>
      <c r="I131" s="67"/>
      <c r="J131" s="67"/>
    </row>
    <row r="132" spans="1:11" s="15" customFormat="1" ht="15" customHeight="1" x14ac:dyDescent="0.3">
      <c r="A132" s="64"/>
      <c r="B132" s="15" t="s">
        <v>39</v>
      </c>
      <c r="C132" s="15" t="s">
        <v>40</v>
      </c>
      <c r="D132" s="15" t="s">
        <v>11</v>
      </c>
      <c r="E132" s="15" t="s">
        <v>16</v>
      </c>
      <c r="F132" s="15" t="s">
        <v>17</v>
      </c>
      <c r="G132" s="15" t="s">
        <v>41</v>
      </c>
      <c r="H132" s="67" t="s">
        <v>42</v>
      </c>
      <c r="I132" s="67"/>
      <c r="J132" s="67"/>
    </row>
    <row r="133" spans="1:11" s="15" customFormat="1" ht="15" customHeight="1" x14ac:dyDescent="0.3">
      <c r="A133" s="64"/>
      <c r="B133" s="15">
        <f>B122</f>
        <v>-20</v>
      </c>
      <c r="C133" s="15">
        <f>D66</f>
        <v>21.4</v>
      </c>
      <c r="D133" s="15">
        <f>$C$119*B133+$D$119</f>
        <v>36000.000000000786</v>
      </c>
      <c r="E133" s="15">
        <f>D133-C133</f>
        <v>35978.600000000784</v>
      </c>
      <c r="F133" s="15">
        <f>IF(SIGN(E133*E134)=1,0,1)</f>
        <v>0</v>
      </c>
      <c r="G133" s="69">
        <f>MATCH(1,F133:F141,0)</f>
        <v>2</v>
      </c>
      <c r="H133" s="15" t="s">
        <v>10</v>
      </c>
      <c r="I133" s="15" t="s">
        <v>43</v>
      </c>
      <c r="J133" s="15" t="s">
        <v>44</v>
      </c>
    </row>
    <row r="134" spans="1:11" s="15" customFormat="1" ht="15" customHeight="1" x14ac:dyDescent="0.3">
      <c r="A134" s="64"/>
      <c r="B134" s="15">
        <f t="shared" ref="B134:B141" si="15">B123</f>
        <v>-15</v>
      </c>
      <c r="C134" s="15">
        <f t="shared" ref="C134:C141" si="16">D67</f>
        <v>26.6</v>
      </c>
      <c r="D134" s="15">
        <f t="shared" ref="D134:D141" si="17">$C$119*B134+$D$119</f>
        <v>13500.000000000291</v>
      </c>
      <c r="E134" s="15">
        <f t="shared" ref="E134:E141" si="18">D134-C134</f>
        <v>13473.400000000291</v>
      </c>
      <c r="F134" s="15">
        <f t="shared" ref="F134:F140" si="19">IF(SIGN(E134*E135)=1,0,1)</f>
        <v>1</v>
      </c>
      <c r="G134" s="69"/>
      <c r="H134" s="15">
        <f>INDEX(B133:B141,G133)</f>
        <v>-15</v>
      </c>
      <c r="I134" s="15">
        <f>INDEX(C133:C141,G133)</f>
        <v>26.6</v>
      </c>
      <c r="J134" s="15">
        <f>INDEX(D133:D141,G133)</f>
        <v>13500.000000000291</v>
      </c>
    </row>
    <row r="135" spans="1:11" s="15" customFormat="1" ht="15" customHeight="1" x14ac:dyDescent="0.3">
      <c r="A135" s="64"/>
      <c r="B135" s="15">
        <f t="shared" si="15"/>
        <v>-7</v>
      </c>
      <c r="C135" s="15">
        <f t="shared" si="16"/>
        <v>33.4</v>
      </c>
      <c r="D135" s="15">
        <f t="shared" si="17"/>
        <v>-22500.000000000484</v>
      </c>
      <c r="E135" s="15">
        <f t="shared" si="18"/>
        <v>-22533.400000000485</v>
      </c>
      <c r="F135" s="15">
        <f t="shared" si="19"/>
        <v>0</v>
      </c>
      <c r="G135" s="69"/>
      <c r="H135" s="15">
        <f>INDEX(B133:B141,G133+1)</f>
        <v>-7</v>
      </c>
      <c r="I135" s="15">
        <f>INDEX(C133:C141,G133+1)</f>
        <v>33.4</v>
      </c>
      <c r="J135" s="15">
        <f>INDEX(D133:D141,G133+1)</f>
        <v>-22500.000000000484</v>
      </c>
    </row>
    <row r="136" spans="1:11" s="15" customFormat="1" ht="15" customHeight="1" x14ac:dyDescent="0.3">
      <c r="A136" s="64"/>
      <c r="B136" s="15">
        <f t="shared" si="15"/>
        <v>2</v>
      </c>
      <c r="C136" s="15">
        <f t="shared" si="16"/>
        <v>36.200000000000003</v>
      </c>
      <c r="D136" s="15">
        <f t="shared" si="17"/>
        <v>-63000.000000001361</v>
      </c>
      <c r="E136" s="15">
        <f t="shared" si="18"/>
        <v>-63036.200000001358</v>
      </c>
      <c r="F136" s="15">
        <f t="shared" si="19"/>
        <v>0</v>
      </c>
      <c r="G136" s="69"/>
      <c r="H136" s="67" t="s">
        <v>45</v>
      </c>
      <c r="I136" s="67"/>
      <c r="J136" s="67"/>
    </row>
    <row r="137" spans="1:11" s="15" customFormat="1" ht="15" customHeight="1" x14ac:dyDescent="0.3">
      <c r="A137" s="64"/>
      <c r="B137" s="15">
        <f t="shared" si="15"/>
        <v>7</v>
      </c>
      <c r="C137" s="15">
        <f t="shared" si="16"/>
        <v>40</v>
      </c>
      <c r="D137" s="15">
        <f t="shared" si="17"/>
        <v>-85500.000000001848</v>
      </c>
      <c r="E137" s="15">
        <f t="shared" si="18"/>
        <v>-85540.000000001848</v>
      </c>
      <c r="F137" s="15">
        <f t="shared" si="19"/>
        <v>0</v>
      </c>
      <c r="G137" s="69"/>
      <c r="H137" s="20" t="s">
        <v>19</v>
      </c>
      <c r="I137" s="15">
        <f>SLOPE(I134:I135,H134:H135)</f>
        <v>0.84999999999999964</v>
      </c>
      <c r="J137" s="15">
        <f>SLOPE(J134:J135,H134:H135)</f>
        <v>-4500.0000000000964</v>
      </c>
    </row>
    <row r="138" spans="1:11" s="15" customFormat="1" ht="15" customHeight="1" x14ac:dyDescent="0.3">
      <c r="A138" s="64"/>
      <c r="B138" s="15">
        <f t="shared" si="15"/>
        <v>14</v>
      </c>
      <c r="C138" s="15">
        <f t="shared" si="16"/>
        <v>40</v>
      </c>
      <c r="D138" s="15">
        <f t="shared" si="17"/>
        <v>-117000.00000000253</v>
      </c>
      <c r="E138" s="15">
        <f>D138-C138</f>
        <v>-117040.00000000253</v>
      </c>
      <c r="F138" s="15">
        <f>IF(SIGN(E138*E139)=1,0,1)</f>
        <v>0</v>
      </c>
      <c r="G138" s="69"/>
      <c r="H138" s="20" t="s">
        <v>20</v>
      </c>
      <c r="I138" s="15">
        <f>INTERCEPT(I134:I135,H134:H135)</f>
        <v>39.349999999999994</v>
      </c>
      <c r="J138" s="15">
        <f>INTERCEPT(J134:J135,H134:H135)</f>
        <v>-54000.000000001157</v>
      </c>
    </row>
    <row r="139" spans="1:11" s="15" customFormat="1" ht="15.75" customHeight="1" x14ac:dyDescent="0.3">
      <c r="A139" s="64"/>
      <c r="B139" s="15">
        <f t="shared" si="15"/>
        <v>25</v>
      </c>
      <c r="C139" s="15">
        <f t="shared" si="16"/>
        <v>40</v>
      </c>
      <c r="D139" s="15">
        <f t="shared" si="17"/>
        <v>-166500.00000000361</v>
      </c>
      <c r="E139" s="15">
        <f t="shared" si="18"/>
        <v>-166540.00000000361</v>
      </c>
      <c r="F139" s="15">
        <f t="shared" si="19"/>
        <v>0</v>
      </c>
      <c r="G139" s="69"/>
      <c r="H139" s="67" t="s">
        <v>46</v>
      </c>
      <c r="I139" s="67"/>
      <c r="J139" s="67"/>
      <c r="K139" s="46" t="s">
        <v>51</v>
      </c>
    </row>
    <row r="140" spans="1:11" s="15" customFormat="1" x14ac:dyDescent="0.3">
      <c r="A140" s="64"/>
      <c r="B140" s="15">
        <f t="shared" si="15"/>
        <v>35</v>
      </c>
      <c r="C140" s="15">
        <f t="shared" si="16"/>
        <v>40</v>
      </c>
      <c r="D140" s="15">
        <f t="shared" si="17"/>
        <v>-211500.00000000457</v>
      </c>
      <c r="E140" s="15">
        <f t="shared" si="18"/>
        <v>-211540.00000000457</v>
      </c>
      <c r="F140" s="15">
        <f t="shared" si="19"/>
        <v>0</v>
      </c>
      <c r="G140" s="69"/>
      <c r="H140" s="67" t="s">
        <v>48</v>
      </c>
      <c r="I140" s="67"/>
      <c r="J140" s="44">
        <f>(J137*I138-I137*J138)/(J137-I137)</f>
        <v>29.144494928735678</v>
      </c>
      <c r="K140" s="15">
        <f>J140</f>
        <v>29.144494928735678</v>
      </c>
    </row>
    <row r="141" spans="1:11" s="15" customFormat="1" x14ac:dyDescent="0.3">
      <c r="A141" s="64"/>
      <c r="B141" s="15">
        <f t="shared" si="15"/>
        <v>0</v>
      </c>
      <c r="C141" s="15">
        <f t="shared" si="16"/>
        <v>0</v>
      </c>
      <c r="D141" s="15">
        <f t="shared" si="17"/>
        <v>-54000.000000001164</v>
      </c>
      <c r="E141" s="15">
        <f t="shared" si="18"/>
        <v>-54000.000000001164</v>
      </c>
      <c r="F141" s="15">
        <f>F102</f>
        <v>0</v>
      </c>
      <c r="G141" s="69"/>
      <c r="H141" s="67" t="s">
        <v>47</v>
      </c>
      <c r="I141" s="67"/>
      <c r="J141" s="44">
        <f>ROUND((J140-J138)/J137,1)</f>
        <v>-12</v>
      </c>
      <c r="K141" s="19">
        <f>G76</f>
        <v>-20</v>
      </c>
    </row>
    <row r="142" spans="1:11" s="15" customFormat="1" x14ac:dyDescent="0.3"/>
    <row r="143" spans="1:11" s="15" customFormat="1" x14ac:dyDescent="0.3"/>
    <row r="144" spans="1:11" s="15" customFormat="1" x14ac:dyDescent="0.3"/>
    <row r="145" s="15" customFormat="1" x14ac:dyDescent="0.3"/>
    <row r="146" s="15" customFormat="1" x14ac:dyDescent="0.3"/>
    <row r="147" s="15" customFormat="1" x14ac:dyDescent="0.3"/>
    <row r="148" s="15" customFormat="1" x14ac:dyDescent="0.3"/>
    <row r="149" s="15" customFormat="1" x14ac:dyDescent="0.3"/>
    <row r="150" s="15" customFormat="1" x14ac:dyDescent="0.3"/>
    <row r="151" s="15" customFormat="1" x14ac:dyDescent="0.3"/>
    <row r="152" s="15" customFormat="1" x14ac:dyDescent="0.3"/>
    <row r="153" s="15" customFormat="1" x14ac:dyDescent="0.3"/>
    <row r="154" s="15" customFormat="1" x14ac:dyDescent="0.3"/>
    <row r="155" s="15" customFormat="1" x14ac:dyDescent="0.3"/>
    <row r="156" s="15" customFormat="1" x14ac:dyDescent="0.3"/>
    <row r="157" s="15" customFormat="1" x14ac:dyDescent="0.3"/>
    <row r="158" s="15" customFormat="1" x14ac:dyDescent="0.3"/>
    <row r="159" s="15" customFormat="1" x14ac:dyDescent="0.3"/>
    <row r="160" s="15" customFormat="1" x14ac:dyDescent="0.3"/>
    <row r="161" s="15" customFormat="1" x14ac:dyDescent="0.3"/>
    <row r="162" s="15" customFormat="1" x14ac:dyDescent="0.3"/>
    <row r="163" s="15" customFormat="1" x14ac:dyDescent="0.3"/>
    <row r="164" s="15" customFormat="1" x14ac:dyDescent="0.3"/>
    <row r="165" s="15" customFormat="1" x14ac:dyDescent="0.3"/>
    <row r="166" s="15" customFormat="1" x14ac:dyDescent="0.3"/>
    <row r="167" s="15" customFormat="1" x14ac:dyDescent="0.3"/>
    <row r="168" s="15" customFormat="1" x14ac:dyDescent="0.3"/>
    <row r="169" s="15" customFormat="1" x14ac:dyDescent="0.3"/>
    <row r="170" s="15" customFormat="1" x14ac:dyDescent="0.3"/>
    <row r="171" s="15" customFormat="1" x14ac:dyDescent="0.3"/>
    <row r="172" s="15" customFormat="1" x14ac:dyDescent="0.3"/>
    <row r="173" s="15" customFormat="1" x14ac:dyDescent="0.3"/>
    <row r="174" s="15" customFormat="1" x14ac:dyDescent="0.3"/>
    <row r="175" s="15" customFormat="1" x14ac:dyDescent="0.3"/>
    <row r="176" s="15" customFormat="1" x14ac:dyDescent="0.3"/>
    <row r="177" s="15" customFormat="1" x14ac:dyDescent="0.3"/>
    <row r="178" s="15" customFormat="1" x14ac:dyDescent="0.3"/>
    <row r="179" s="15" customFormat="1" x14ac:dyDescent="0.3"/>
    <row r="180" s="15" customFormat="1" x14ac:dyDescent="0.3"/>
    <row r="181" s="15" customFormat="1" x14ac:dyDescent="0.3"/>
    <row r="182" s="15" customFormat="1" x14ac:dyDescent="0.3"/>
    <row r="183" s="15" customFormat="1" x14ac:dyDescent="0.3"/>
    <row r="184" s="15" customFormat="1" x14ac:dyDescent="0.3"/>
    <row r="185" s="15" customFormat="1" x14ac:dyDescent="0.3"/>
    <row r="186" s="15" customFormat="1" x14ac:dyDescent="0.3"/>
    <row r="187" s="15" customFormat="1" x14ac:dyDescent="0.3"/>
    <row r="188" s="15" customFormat="1" x14ac:dyDescent="0.3"/>
    <row r="189" s="15" customFormat="1" x14ac:dyDescent="0.3"/>
    <row r="190" s="15" customFormat="1" x14ac:dyDescent="0.3"/>
    <row r="191" s="15" customFormat="1" x14ac:dyDescent="0.3"/>
    <row r="192" s="15" customFormat="1" x14ac:dyDescent="0.3"/>
    <row r="193" s="15" customFormat="1" x14ac:dyDescent="0.3"/>
    <row r="194" s="15" customFormat="1" x14ac:dyDescent="0.3"/>
    <row r="195" s="15" customFormat="1" x14ac:dyDescent="0.3"/>
    <row r="196" s="15" customFormat="1" x14ac:dyDescent="0.3"/>
    <row r="197" s="15" customFormat="1" x14ac:dyDescent="0.3"/>
    <row r="198" s="15" customFormat="1" x14ac:dyDescent="0.3"/>
    <row r="199" s="15" customFormat="1" x14ac:dyDescent="0.3"/>
    <row r="200" s="15" customFormat="1" x14ac:dyDescent="0.3"/>
    <row r="201" s="15" customFormat="1" x14ac:dyDescent="0.3"/>
    <row r="202" s="15" customFormat="1" x14ac:dyDescent="0.3"/>
    <row r="203" s="15" customFormat="1" x14ac:dyDescent="0.3"/>
    <row r="204" s="15" customFormat="1" x14ac:dyDescent="0.3"/>
    <row r="205" s="15" customFormat="1" x14ac:dyDescent="0.3"/>
    <row r="206" s="15" customFormat="1" x14ac:dyDescent="0.3"/>
    <row r="207" s="15" customFormat="1" x14ac:dyDescent="0.3"/>
    <row r="208" s="15" customFormat="1" x14ac:dyDescent="0.3"/>
    <row r="209" s="15" customFormat="1" x14ac:dyDescent="0.3"/>
    <row r="210" s="15" customFormat="1" x14ac:dyDescent="0.3"/>
    <row r="211" s="15" customFormat="1" x14ac:dyDescent="0.3"/>
    <row r="212" s="15" customFormat="1" x14ac:dyDescent="0.3"/>
    <row r="213" s="15" customFormat="1" x14ac:dyDescent="0.3"/>
    <row r="214" s="15" customFormat="1" x14ac:dyDescent="0.3"/>
    <row r="215" s="15" customFormat="1" x14ac:dyDescent="0.3"/>
    <row r="216" s="15" customFormat="1" x14ac:dyDescent="0.3"/>
    <row r="217" s="15" customFormat="1" x14ac:dyDescent="0.3"/>
    <row r="218" s="15" customFormat="1" x14ac:dyDescent="0.3"/>
    <row r="219" s="15" customFormat="1" x14ac:dyDescent="0.3"/>
    <row r="220" s="15" customFormat="1" x14ac:dyDescent="0.3"/>
    <row r="221" s="15" customFormat="1" x14ac:dyDescent="0.3"/>
    <row r="222" s="15" customFormat="1" x14ac:dyDescent="0.3"/>
    <row r="223" s="15" customFormat="1" x14ac:dyDescent="0.3"/>
    <row r="224" s="15" customFormat="1" x14ac:dyDescent="0.3"/>
    <row r="225" s="15" customFormat="1" x14ac:dyDescent="0.3"/>
    <row r="226" s="15" customFormat="1" x14ac:dyDescent="0.3"/>
    <row r="227" s="15" customFormat="1" x14ac:dyDescent="0.3"/>
    <row r="228" s="15" customFormat="1" x14ac:dyDescent="0.3"/>
    <row r="229" s="15" customFormat="1" x14ac:dyDescent="0.3"/>
    <row r="230" s="15" customFormat="1" x14ac:dyDescent="0.3"/>
    <row r="231" s="15" customFormat="1" x14ac:dyDescent="0.3"/>
    <row r="232" s="15" customFormat="1" x14ac:dyDescent="0.3"/>
    <row r="233" s="15" customFormat="1" x14ac:dyDescent="0.3"/>
    <row r="234" s="15" customFormat="1" x14ac:dyDescent="0.3"/>
    <row r="235" s="15" customFormat="1" x14ac:dyDescent="0.3"/>
    <row r="236" s="15" customFormat="1" x14ac:dyDescent="0.3"/>
    <row r="237" s="15" customFormat="1" x14ac:dyDescent="0.3"/>
    <row r="238" s="15" customFormat="1" x14ac:dyDescent="0.3"/>
    <row r="239" s="15" customFormat="1" x14ac:dyDescent="0.3"/>
    <row r="240" s="15" customFormat="1" x14ac:dyDescent="0.3"/>
    <row r="241" s="15" customFormat="1" x14ac:dyDescent="0.3"/>
    <row r="242" s="15" customFormat="1" x14ac:dyDescent="0.3"/>
    <row r="243" s="15" customFormat="1" x14ac:dyDescent="0.3"/>
    <row r="244" s="15" customFormat="1" x14ac:dyDescent="0.3"/>
    <row r="245" s="15" customFormat="1" x14ac:dyDescent="0.3"/>
    <row r="246" s="15" customFormat="1" x14ac:dyDescent="0.3"/>
    <row r="247" s="15" customFormat="1" x14ac:dyDescent="0.3"/>
    <row r="248" s="15" customFormat="1" x14ac:dyDescent="0.3"/>
    <row r="249" s="15" customFormat="1" x14ac:dyDescent="0.3"/>
    <row r="250" s="15" customFormat="1" x14ac:dyDescent="0.3"/>
    <row r="251" s="15" customFormat="1" x14ac:dyDescent="0.3"/>
    <row r="252" s="15" customFormat="1" x14ac:dyDescent="0.3"/>
    <row r="253" s="15" customFormat="1" x14ac:dyDescent="0.3"/>
    <row r="254" s="15" customFormat="1" x14ac:dyDescent="0.3"/>
    <row r="255" s="15" customFormat="1" x14ac:dyDescent="0.3"/>
    <row r="256" s="15" customFormat="1" x14ac:dyDescent="0.3"/>
    <row r="257" s="15" customFormat="1" x14ac:dyDescent="0.3"/>
    <row r="258" s="15" customFormat="1" x14ac:dyDescent="0.3"/>
    <row r="259" s="15" customFormat="1" x14ac:dyDescent="0.3"/>
    <row r="260" s="15" customFormat="1" x14ac:dyDescent="0.3"/>
    <row r="261" s="15" customFormat="1" x14ac:dyDescent="0.3"/>
    <row r="262" s="15" customFormat="1" x14ac:dyDescent="0.3"/>
    <row r="263" s="15" customFormat="1" x14ac:dyDescent="0.3"/>
    <row r="264" s="15" customFormat="1" x14ac:dyDescent="0.3"/>
    <row r="265" s="15" customFormat="1" x14ac:dyDescent="0.3"/>
    <row r="266" s="15" customFormat="1" x14ac:dyDescent="0.3"/>
    <row r="267" s="15" customFormat="1" x14ac:dyDescent="0.3"/>
    <row r="268" s="15" customFormat="1" x14ac:dyDescent="0.3"/>
    <row r="269" s="15" customFormat="1" x14ac:dyDescent="0.3"/>
    <row r="270" s="15" customFormat="1" x14ac:dyDescent="0.3"/>
    <row r="271" s="15" customFormat="1" x14ac:dyDescent="0.3"/>
    <row r="272" s="15" customFormat="1" x14ac:dyDescent="0.3"/>
    <row r="273" s="15" customFormat="1" x14ac:dyDescent="0.3"/>
    <row r="274" s="15" customFormat="1" x14ac:dyDescent="0.3"/>
    <row r="275" s="15" customFormat="1" x14ac:dyDescent="0.3"/>
    <row r="276" s="15" customFormat="1" x14ac:dyDescent="0.3"/>
    <row r="277" s="15" customFormat="1" x14ac:dyDescent="0.3"/>
    <row r="278" s="15" customFormat="1" x14ac:dyDescent="0.3"/>
    <row r="279" s="15" customFormat="1" x14ac:dyDescent="0.3"/>
    <row r="280" s="15" customFormat="1" x14ac:dyDescent="0.3"/>
    <row r="281" s="15" customFormat="1" x14ac:dyDescent="0.3"/>
    <row r="282" s="15" customFormat="1" x14ac:dyDescent="0.3"/>
    <row r="283" s="15" customFormat="1" x14ac:dyDescent="0.3"/>
    <row r="284" s="15" customFormat="1" x14ac:dyDescent="0.3"/>
    <row r="285" s="15" customFormat="1" x14ac:dyDescent="0.3"/>
    <row r="286" s="15" customFormat="1" x14ac:dyDescent="0.3"/>
    <row r="287" s="15" customFormat="1" x14ac:dyDescent="0.3"/>
    <row r="288" s="15" customFormat="1" x14ac:dyDescent="0.3"/>
    <row r="289" s="15" customFormat="1" x14ac:dyDescent="0.3"/>
    <row r="290" s="15" customFormat="1" x14ac:dyDescent="0.3"/>
    <row r="291" s="15" customFormat="1" x14ac:dyDescent="0.3"/>
    <row r="292" s="15" customFormat="1" x14ac:dyDescent="0.3"/>
    <row r="293" s="15" customFormat="1" x14ac:dyDescent="0.3"/>
    <row r="294" s="15" customFormat="1" x14ac:dyDescent="0.3"/>
    <row r="295" s="15" customFormat="1" x14ac:dyDescent="0.3"/>
    <row r="296" s="15" customFormat="1" x14ac:dyDescent="0.3"/>
    <row r="297" s="15" customFormat="1" x14ac:dyDescent="0.3"/>
    <row r="298" s="15" customFormat="1" x14ac:dyDescent="0.3"/>
    <row r="299" s="15" customFormat="1" x14ac:dyDescent="0.3"/>
    <row r="300" s="15" customFormat="1" x14ac:dyDescent="0.3"/>
    <row r="301" s="15" customFormat="1" x14ac:dyDescent="0.3"/>
    <row r="302" s="15" customFormat="1" x14ac:dyDescent="0.3"/>
    <row r="303" s="15" customFormat="1" x14ac:dyDescent="0.3"/>
    <row r="304" s="15" customFormat="1" x14ac:dyDescent="0.3"/>
    <row r="305" s="15" customFormat="1" x14ac:dyDescent="0.3"/>
    <row r="306" s="15" customFormat="1" x14ac:dyDescent="0.3"/>
    <row r="307" s="15" customFormat="1" x14ac:dyDescent="0.3"/>
    <row r="308" s="15" customFormat="1" x14ac:dyDescent="0.3"/>
    <row r="309" s="15" customFormat="1" x14ac:dyDescent="0.3"/>
    <row r="310" s="15" customFormat="1" x14ac:dyDescent="0.3"/>
    <row r="311" s="15" customFormat="1" x14ac:dyDescent="0.3"/>
    <row r="312" s="15" customFormat="1" x14ac:dyDescent="0.3"/>
    <row r="313" s="15" customFormat="1" x14ac:dyDescent="0.3"/>
    <row r="314" s="15" customFormat="1" x14ac:dyDescent="0.3"/>
    <row r="315" s="15" customFormat="1" x14ac:dyDescent="0.3"/>
    <row r="316" s="15" customFormat="1" x14ac:dyDescent="0.3"/>
    <row r="317" s="15" customFormat="1" x14ac:dyDescent="0.3"/>
    <row r="318" s="15" customFormat="1" x14ac:dyDescent="0.3"/>
    <row r="319" s="15" customFormat="1" x14ac:dyDescent="0.3"/>
    <row r="320" s="15" customFormat="1" x14ac:dyDescent="0.3"/>
    <row r="321" s="15" customFormat="1" x14ac:dyDescent="0.3"/>
    <row r="322" s="15" customFormat="1" x14ac:dyDescent="0.3"/>
    <row r="323" s="15" customFormat="1" x14ac:dyDescent="0.3"/>
    <row r="324" s="15" customFormat="1" x14ac:dyDescent="0.3"/>
    <row r="325" s="15" customFormat="1" x14ac:dyDescent="0.3"/>
    <row r="326" s="15" customFormat="1" x14ac:dyDescent="0.3"/>
    <row r="327" s="15" customFormat="1" x14ac:dyDescent="0.3"/>
    <row r="328" s="15" customFormat="1" x14ac:dyDescent="0.3"/>
    <row r="329" s="15" customFormat="1" x14ac:dyDescent="0.3"/>
    <row r="330" s="15" customFormat="1" x14ac:dyDescent="0.3"/>
    <row r="331" s="15" customFormat="1" x14ac:dyDescent="0.3"/>
    <row r="332" s="15" customFormat="1" x14ac:dyDescent="0.3"/>
    <row r="333" s="15" customFormat="1" x14ac:dyDescent="0.3"/>
    <row r="334" s="15" customFormat="1" x14ac:dyDescent="0.3"/>
    <row r="335" s="15" customFormat="1" x14ac:dyDescent="0.3"/>
    <row r="336" s="15" customFormat="1" x14ac:dyDescent="0.3"/>
    <row r="337" spans="15:130" s="15" customFormat="1" x14ac:dyDescent="0.3"/>
    <row r="338" spans="15:130" s="15" customFormat="1" x14ac:dyDescent="0.3"/>
    <row r="339" spans="15:130" s="15" customFormat="1" x14ac:dyDescent="0.3"/>
    <row r="340" spans="15:130" s="13" customFormat="1" x14ac:dyDescent="0.3"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</row>
    <row r="341" spans="15:130" s="13" customFormat="1" x14ac:dyDescent="0.3"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</row>
    <row r="342" spans="15:130" s="13" customFormat="1" x14ac:dyDescent="0.3"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</row>
    <row r="343" spans="15:130" s="15" customFormat="1" x14ac:dyDescent="0.3"/>
  </sheetData>
  <protectedRanges>
    <protectedRange sqref="C6:C9" name="Oblast1_1"/>
  </protectedRanges>
  <mergeCells count="59"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A65:A74"/>
    <mergeCell ref="E65:H65"/>
    <mergeCell ref="E66:F67"/>
    <mergeCell ref="E68:F69"/>
    <mergeCell ref="E70:F73"/>
    <mergeCell ref="E12:L18"/>
    <mergeCell ref="B13:D18"/>
    <mergeCell ref="A48:A57"/>
    <mergeCell ref="E48:H48"/>
    <mergeCell ref="E49:F50"/>
    <mergeCell ref="E51:F52"/>
    <mergeCell ref="E53:F56"/>
    <mergeCell ref="A9:B9"/>
    <mergeCell ref="A1:M3"/>
    <mergeCell ref="B4:D5"/>
    <mergeCell ref="A6:B6"/>
    <mergeCell ref="A7:B7"/>
    <mergeCell ref="A8:B8"/>
  </mergeCells>
  <dataValidations count="3">
    <dataValidation type="list" allowBlank="1" showInputMessage="1" showErrorMessage="1" sqref="C10" xr:uid="{8F16273C-A9C7-4899-B991-DD3B124FFB38}">
      <formula1>$C$59:$C$63</formula1>
    </dataValidation>
    <dataValidation type="list" allowBlank="1" showInputMessage="1" showErrorMessage="1" sqref="C9" xr:uid="{0F51C60B-8F7B-41BC-AC3E-5900D3E2A8D9}">
      <formula1>$G$66:$G$67</formula1>
    </dataValidation>
    <dataValidation type="list" allowBlank="1" showInputMessage="1" showErrorMessage="1" sqref="C7" xr:uid="{9109B78D-7163-4A32-8179-2E3515725530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114300</xdr:rowOff>
                  </from>
                  <to>
                    <xdr:col>2</xdr:col>
                    <xdr:colOff>1165860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locked="0" defaultSize="0" autoFill="0" autoLine="0" autoPict="0" macro="[0]!Makro2">
                <anchor moveWithCells="1">
                  <from>
                    <xdr:col>2</xdr:col>
                    <xdr:colOff>137160</xdr:colOff>
                    <xdr:row>41</xdr:row>
                    <xdr:rowOff>114300</xdr:rowOff>
                  </from>
                  <to>
                    <xdr:col>3</xdr:col>
                    <xdr:colOff>441960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1341120</xdr:colOff>
                    <xdr:row>41</xdr:row>
                    <xdr:rowOff>106680</xdr:rowOff>
                  </from>
                  <to>
                    <xdr:col>4</xdr:col>
                    <xdr:colOff>617220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BBDD-AD1E-4237-8666-EC293E85CA4E}">
  <sheetPr codeName="List4">
    <pageSetUpPr fitToPage="1"/>
  </sheetPr>
  <dimension ref="A1:HW343"/>
  <sheetViews>
    <sheetView topLeftCell="A8" zoomScale="70" zoomScaleNormal="70" workbookViewId="0">
      <selection activeCell="C10" sqref="C10"/>
    </sheetView>
  </sheetViews>
  <sheetFormatPr defaultColWidth="9.109375" defaultRowHeight="14.4" x14ac:dyDescent="0.3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4" width="9.109375" style="13"/>
    <col min="15" max="231" width="9.109375" style="15"/>
    <col min="232" max="16384" width="9.109375" style="12"/>
  </cols>
  <sheetData>
    <row r="1" spans="1:13" ht="9.9" customHeight="1" x14ac:dyDescent="0.3">
      <c r="A1" s="51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9.9" customHeight="1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9.9" customHeight="1" thickBot="1" x14ac:dyDescent="0.3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3">
      <c r="A4" s="1"/>
      <c r="B4" s="60" t="s">
        <v>0</v>
      </c>
      <c r="C4" s="60"/>
      <c r="D4" s="6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3">
      <c r="A5" s="1"/>
      <c r="B5" s="60"/>
      <c r="C5" s="60"/>
      <c r="D5" s="6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3">
      <c r="A6" s="49" t="s">
        <v>1</v>
      </c>
      <c r="B6" s="50"/>
      <c r="C6" s="3">
        <v>-12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3">
      <c r="A7" s="49" t="s">
        <v>3</v>
      </c>
      <c r="B7" s="50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3">
      <c r="A8" s="49" t="s">
        <v>9</v>
      </c>
      <c r="B8" s="50"/>
      <c r="C8" s="25">
        <v>70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3">
      <c r="A9" s="49" t="s">
        <v>7</v>
      </c>
      <c r="B9" s="50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3">
      <c r="A10" s="4"/>
      <c r="B10" s="14" t="s">
        <v>57</v>
      </c>
      <c r="C10" s="24">
        <v>4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3">
      <c r="A11" s="4"/>
      <c r="B11" s="14" t="s">
        <v>60</v>
      </c>
      <c r="C11" s="26">
        <f>IF(C10="BEZ KASKÁDY",9,C10*9)</f>
        <v>36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3">
      <c r="A12" s="5"/>
      <c r="B12" s="10"/>
      <c r="C12" s="10"/>
      <c r="D12" s="10"/>
      <c r="E12" s="61" t="s">
        <v>58</v>
      </c>
      <c r="F12" s="61"/>
      <c r="G12" s="61"/>
      <c r="H12" s="61"/>
      <c r="I12" s="61"/>
      <c r="J12" s="61"/>
      <c r="K12" s="61"/>
      <c r="L12" s="61"/>
      <c r="M12" s="2"/>
    </row>
    <row r="13" spans="1:13" ht="15" customHeight="1" x14ac:dyDescent="0.3">
      <c r="A13" s="1"/>
      <c r="B13" s="62" t="s">
        <v>59</v>
      </c>
      <c r="C13" s="63"/>
      <c r="D13" s="63"/>
      <c r="E13" s="61"/>
      <c r="F13" s="61"/>
      <c r="G13" s="61"/>
      <c r="H13" s="61"/>
      <c r="I13" s="61"/>
      <c r="J13" s="61"/>
      <c r="K13" s="61"/>
      <c r="L13" s="61"/>
      <c r="M13" s="2"/>
    </row>
    <row r="14" spans="1:13" x14ac:dyDescent="0.3">
      <c r="A14" s="1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1"/>
      <c r="M14" s="2"/>
    </row>
    <row r="15" spans="1:13" x14ac:dyDescent="0.3">
      <c r="A15" s="1"/>
      <c r="B15" s="63"/>
      <c r="C15" s="63"/>
      <c r="D15" s="63"/>
      <c r="E15" s="61"/>
      <c r="F15" s="61"/>
      <c r="G15" s="61"/>
      <c r="H15" s="61"/>
      <c r="I15" s="61"/>
      <c r="J15" s="61"/>
      <c r="K15" s="61"/>
      <c r="L15" s="61"/>
      <c r="M15" s="2"/>
    </row>
    <row r="16" spans="1:13" x14ac:dyDescent="0.3">
      <c r="A16" s="1"/>
      <c r="B16" s="63"/>
      <c r="C16" s="63"/>
      <c r="D16" s="63"/>
      <c r="E16" s="61"/>
      <c r="F16" s="61"/>
      <c r="G16" s="61"/>
      <c r="H16" s="61"/>
      <c r="I16" s="61"/>
      <c r="J16" s="61"/>
      <c r="K16" s="61"/>
      <c r="L16" s="61"/>
      <c r="M16" s="2"/>
    </row>
    <row r="17" spans="1:13" x14ac:dyDescent="0.3">
      <c r="A17" s="1"/>
      <c r="B17" s="63"/>
      <c r="C17" s="63"/>
      <c r="D17" s="63"/>
      <c r="E17" s="61"/>
      <c r="F17" s="61"/>
      <c r="G17" s="61"/>
      <c r="H17" s="61"/>
      <c r="I17" s="61"/>
      <c r="J17" s="61"/>
      <c r="K17" s="61"/>
      <c r="L17" s="61"/>
      <c r="M17" s="2"/>
    </row>
    <row r="18" spans="1:13" x14ac:dyDescent="0.3">
      <c r="A18" s="1"/>
      <c r="B18" s="63"/>
      <c r="C18" s="63"/>
      <c r="D18" s="63"/>
      <c r="E18" s="61"/>
      <c r="F18" s="61"/>
      <c r="G18" s="61"/>
      <c r="H18" s="61"/>
      <c r="I18" s="61"/>
      <c r="J18" s="61"/>
      <c r="K18" s="61"/>
      <c r="L18" s="61"/>
      <c r="M18" s="2"/>
    </row>
    <row r="19" spans="1:13" x14ac:dyDescent="0.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" thickBot="1" x14ac:dyDescent="0.3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s="15" customFormat="1" x14ac:dyDescent="0.3">
      <c r="A48" s="64" t="s">
        <v>21</v>
      </c>
      <c r="B48" s="28" t="s">
        <v>18</v>
      </c>
      <c r="C48" s="28" t="s">
        <v>62</v>
      </c>
      <c r="D48" s="28" t="s">
        <v>63</v>
      </c>
      <c r="E48" s="65" t="s">
        <v>30</v>
      </c>
      <c r="F48" s="65"/>
      <c r="G48" s="65"/>
      <c r="H48" s="65"/>
      <c r="I48" s="27"/>
      <c r="J48" s="27"/>
      <c r="K48" s="27"/>
      <c r="L48" s="27"/>
      <c r="M48" s="27"/>
    </row>
    <row r="49" spans="1:13" s="15" customFormat="1" x14ac:dyDescent="0.3">
      <c r="A49" s="64"/>
      <c r="B49" s="29">
        <v>-20</v>
      </c>
      <c r="C49" s="30">
        <v>3.8</v>
      </c>
      <c r="D49" s="30">
        <v>11.3</v>
      </c>
      <c r="E49" s="66" t="s">
        <v>31</v>
      </c>
      <c r="F49" s="66"/>
      <c r="G49" s="16" t="s">
        <v>8</v>
      </c>
      <c r="I49" s="27"/>
      <c r="J49" s="27"/>
      <c r="K49" s="27"/>
      <c r="L49" s="27"/>
      <c r="M49" s="27"/>
    </row>
    <row r="50" spans="1:13" s="15" customFormat="1" x14ac:dyDescent="0.3">
      <c r="A50" s="64"/>
      <c r="B50" s="29">
        <v>-15</v>
      </c>
      <c r="C50" s="30">
        <v>3.9</v>
      </c>
      <c r="D50" s="30">
        <v>13.1</v>
      </c>
      <c r="E50" s="66"/>
      <c r="F50" s="66"/>
      <c r="G50" s="16" t="s">
        <v>13</v>
      </c>
      <c r="I50" s="27"/>
      <c r="J50" s="27"/>
      <c r="K50" s="27"/>
      <c r="L50" s="27"/>
      <c r="M50" s="27"/>
    </row>
    <row r="51" spans="1:13" s="15" customFormat="1" x14ac:dyDescent="0.3">
      <c r="A51" s="64"/>
      <c r="B51" s="29">
        <v>-7</v>
      </c>
      <c r="C51" s="30">
        <v>3.3</v>
      </c>
      <c r="D51" s="30">
        <v>16.100000000000001</v>
      </c>
      <c r="E51" s="66" t="s">
        <v>32</v>
      </c>
      <c r="F51" s="66"/>
      <c r="G51" s="16">
        <v>15</v>
      </c>
      <c r="I51" s="27"/>
      <c r="J51" s="27"/>
      <c r="K51" s="27"/>
      <c r="L51" s="27"/>
      <c r="M51" s="27"/>
    </row>
    <row r="52" spans="1:13" s="15" customFormat="1" x14ac:dyDescent="0.3">
      <c r="A52" s="64"/>
      <c r="B52" s="29">
        <v>2</v>
      </c>
      <c r="C52" s="30">
        <v>4.5</v>
      </c>
      <c r="D52" s="30">
        <v>18.399999999999999</v>
      </c>
      <c r="E52" s="66"/>
      <c r="F52" s="66"/>
      <c r="G52" s="16">
        <v>20</v>
      </c>
      <c r="I52" s="27"/>
      <c r="J52" s="27"/>
      <c r="K52" s="27"/>
      <c r="L52" s="27"/>
      <c r="M52" s="27"/>
    </row>
    <row r="53" spans="1:13" s="15" customFormat="1" x14ac:dyDescent="0.3">
      <c r="A53" s="64"/>
      <c r="B53" s="29">
        <v>7</v>
      </c>
      <c r="C53" s="30">
        <v>5.4</v>
      </c>
      <c r="D53" s="30">
        <v>20</v>
      </c>
      <c r="E53" s="66" t="s">
        <v>33</v>
      </c>
      <c r="F53" s="66"/>
      <c r="G53" s="16">
        <v>-12</v>
      </c>
      <c r="I53" s="27"/>
      <c r="J53" s="27"/>
      <c r="K53" s="27" t="s">
        <v>56</v>
      </c>
      <c r="L53" s="27"/>
      <c r="M53" s="27"/>
    </row>
    <row r="54" spans="1:13" s="15" customFormat="1" x14ac:dyDescent="0.3">
      <c r="A54" s="64"/>
      <c r="B54" s="29">
        <v>14</v>
      </c>
      <c r="C54" s="30">
        <v>6.3</v>
      </c>
      <c r="D54" s="30">
        <v>20</v>
      </c>
      <c r="E54" s="66"/>
      <c r="F54" s="66"/>
      <c r="G54" s="16">
        <v>-15</v>
      </c>
      <c r="I54" s="27"/>
      <c r="J54" s="27"/>
      <c r="K54" s="27"/>
      <c r="L54" s="27"/>
      <c r="M54" s="27"/>
    </row>
    <row r="55" spans="1:13" s="15" customFormat="1" x14ac:dyDescent="0.3">
      <c r="A55" s="64"/>
      <c r="B55" s="29">
        <v>25</v>
      </c>
      <c r="C55" s="30">
        <v>7.6</v>
      </c>
      <c r="D55" s="30">
        <v>20</v>
      </c>
      <c r="E55" s="66"/>
      <c r="F55" s="66"/>
      <c r="G55" s="16">
        <v>-17</v>
      </c>
      <c r="I55" s="27"/>
      <c r="J55" s="27"/>
      <c r="K55" s="27"/>
      <c r="L55" s="27"/>
      <c r="M55" s="27"/>
    </row>
    <row r="56" spans="1:13" s="15" customFormat="1" x14ac:dyDescent="0.3">
      <c r="A56" s="64"/>
      <c r="B56" s="29">
        <v>35</v>
      </c>
      <c r="C56" s="30">
        <v>8.1999999999999993</v>
      </c>
      <c r="D56" s="30">
        <v>20</v>
      </c>
      <c r="E56" s="66"/>
      <c r="F56" s="66"/>
      <c r="G56" s="16">
        <v>-20</v>
      </c>
      <c r="I56" s="27"/>
      <c r="J56" s="27"/>
      <c r="K56" s="27"/>
      <c r="L56" s="27"/>
      <c r="M56" s="27"/>
    </row>
    <row r="57" spans="1:13" s="15" customFormat="1" x14ac:dyDescent="0.3">
      <c r="A57" s="64"/>
      <c r="B57" s="31"/>
      <c r="C57" s="32"/>
      <c r="D57" s="32"/>
      <c r="I57" s="27"/>
      <c r="J57" s="27"/>
      <c r="K57" s="27"/>
      <c r="L57" s="27"/>
      <c r="M57" s="27"/>
    </row>
    <row r="58" spans="1:13" s="15" customForma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s="15" customFormat="1" x14ac:dyDescent="0.3">
      <c r="A59" s="27"/>
      <c r="B59" s="33" t="s">
        <v>53</v>
      </c>
      <c r="C59" s="27" t="s">
        <v>55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s="15" customFormat="1" x14ac:dyDescent="0.3">
      <c r="A60" s="27"/>
      <c r="B60" s="27"/>
      <c r="C60" s="27">
        <v>2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s="15" customFormat="1" x14ac:dyDescent="0.3">
      <c r="A61" s="27"/>
      <c r="B61" s="27"/>
      <c r="C61" s="27">
        <v>3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s="15" customFormat="1" x14ac:dyDescent="0.3">
      <c r="A62" s="27"/>
      <c r="B62" s="27"/>
      <c r="C62" s="27">
        <v>4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s="15" customFormat="1" x14ac:dyDescent="0.3">
      <c r="A63" s="27"/>
      <c r="B63" s="27"/>
      <c r="C63" s="27">
        <v>5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s="15" customFormat="1" x14ac:dyDescent="0.3">
      <c r="A64" s="34"/>
      <c r="B64" s="34"/>
      <c r="C64" s="34"/>
    </row>
    <row r="65" spans="1:11" s="15" customFormat="1" ht="22.8" x14ac:dyDescent="0.3">
      <c r="A65" s="64" t="s">
        <v>21</v>
      </c>
      <c r="B65" s="28" t="s">
        <v>18</v>
      </c>
      <c r="C65" s="28" t="s">
        <v>36</v>
      </c>
      <c r="D65" s="28" t="s">
        <v>35</v>
      </c>
      <c r="E65" s="65" t="s">
        <v>30</v>
      </c>
      <c r="F65" s="65"/>
      <c r="G65" s="65"/>
      <c r="H65" s="65"/>
      <c r="K65" s="15" t="s">
        <v>52</v>
      </c>
    </row>
    <row r="66" spans="1:11" s="15" customFormat="1" x14ac:dyDescent="0.3">
      <c r="A66" s="64"/>
      <c r="B66" s="35">
        <f>B49</f>
        <v>-20</v>
      </c>
      <c r="C66" s="35">
        <f>IF($C$10=$C$59,C49*1,$C$10*C49)</f>
        <v>15.2</v>
      </c>
      <c r="D66" s="35">
        <f t="shared" ref="C66:D73" si="0">IF($C$10=$C$59,D49*1,$C$10*D49)</f>
        <v>45.2</v>
      </c>
      <c r="E66" s="66" t="s">
        <v>31</v>
      </c>
      <c r="F66" s="66"/>
      <c r="G66" s="16" t="s">
        <v>8</v>
      </c>
      <c r="K66" s="15">
        <v>1</v>
      </c>
    </row>
    <row r="67" spans="1:11" s="15" customFormat="1" x14ac:dyDescent="0.3">
      <c r="A67" s="64"/>
      <c r="B67" s="35">
        <f t="shared" ref="B67:B73" si="1">B50</f>
        <v>-15</v>
      </c>
      <c r="C67" s="35">
        <f t="shared" si="0"/>
        <v>15.6</v>
      </c>
      <c r="D67" s="35">
        <f t="shared" si="0"/>
        <v>52.4</v>
      </c>
      <c r="E67" s="66"/>
      <c r="F67" s="66"/>
      <c r="G67" s="16" t="s">
        <v>13</v>
      </c>
      <c r="K67" s="15">
        <v>2</v>
      </c>
    </row>
    <row r="68" spans="1:11" s="15" customFormat="1" x14ac:dyDescent="0.3">
      <c r="A68" s="64"/>
      <c r="B68" s="35">
        <f t="shared" si="1"/>
        <v>-7</v>
      </c>
      <c r="C68" s="35">
        <f t="shared" si="0"/>
        <v>13.2</v>
      </c>
      <c r="D68" s="35">
        <f t="shared" si="0"/>
        <v>64.400000000000006</v>
      </c>
      <c r="E68" s="66" t="s">
        <v>32</v>
      </c>
      <c r="F68" s="66"/>
      <c r="G68" s="16">
        <v>15</v>
      </c>
      <c r="K68" s="15">
        <v>3</v>
      </c>
    </row>
    <row r="69" spans="1:11" s="15" customFormat="1" x14ac:dyDescent="0.3">
      <c r="A69" s="64"/>
      <c r="B69" s="35">
        <f t="shared" si="1"/>
        <v>2</v>
      </c>
      <c r="C69" s="35">
        <f t="shared" si="0"/>
        <v>18</v>
      </c>
      <c r="D69" s="35">
        <f t="shared" si="0"/>
        <v>73.599999999999994</v>
      </c>
      <c r="E69" s="66"/>
      <c r="F69" s="66"/>
      <c r="G69" s="16">
        <v>20</v>
      </c>
      <c r="K69" s="15">
        <v>4</v>
      </c>
    </row>
    <row r="70" spans="1:11" s="15" customFormat="1" x14ac:dyDescent="0.3">
      <c r="A70" s="64"/>
      <c r="B70" s="35">
        <f t="shared" si="1"/>
        <v>7</v>
      </c>
      <c r="C70" s="35">
        <f>IF($C$10=$C$59,C53*1,$C$10*C53)</f>
        <v>21.6</v>
      </c>
      <c r="D70" s="35">
        <f t="shared" si="0"/>
        <v>80</v>
      </c>
      <c r="E70" s="66" t="s">
        <v>33</v>
      </c>
      <c r="F70" s="66"/>
      <c r="G70" s="16">
        <v>-12</v>
      </c>
      <c r="K70" s="15">
        <v>5</v>
      </c>
    </row>
    <row r="71" spans="1:11" s="15" customFormat="1" x14ac:dyDescent="0.3">
      <c r="A71" s="64"/>
      <c r="B71" s="35">
        <f t="shared" si="1"/>
        <v>14</v>
      </c>
      <c r="C71" s="35">
        <f t="shared" si="0"/>
        <v>25.2</v>
      </c>
      <c r="D71" s="35">
        <f t="shared" si="0"/>
        <v>80</v>
      </c>
      <c r="E71" s="66"/>
      <c r="F71" s="66"/>
      <c r="G71" s="16">
        <v>-15</v>
      </c>
    </row>
    <row r="72" spans="1:11" s="15" customFormat="1" x14ac:dyDescent="0.3">
      <c r="A72" s="64"/>
      <c r="B72" s="35">
        <f t="shared" si="1"/>
        <v>25</v>
      </c>
      <c r="C72" s="35">
        <f t="shared" si="0"/>
        <v>30.4</v>
      </c>
      <c r="D72" s="35">
        <f t="shared" si="0"/>
        <v>80</v>
      </c>
      <c r="E72" s="66"/>
      <c r="F72" s="66"/>
      <c r="G72" s="16">
        <v>-17</v>
      </c>
    </row>
    <row r="73" spans="1:11" s="15" customFormat="1" x14ac:dyDescent="0.3">
      <c r="A73" s="64"/>
      <c r="B73" s="35">
        <f t="shared" si="1"/>
        <v>35</v>
      </c>
      <c r="C73" s="35">
        <f t="shared" si="0"/>
        <v>32.799999999999997</v>
      </c>
      <c r="D73" s="35">
        <f t="shared" si="0"/>
        <v>80</v>
      </c>
      <c r="E73" s="66"/>
      <c r="F73" s="66"/>
      <c r="G73" s="16">
        <v>-20</v>
      </c>
    </row>
    <row r="74" spans="1:11" s="15" customFormat="1" x14ac:dyDescent="0.3">
      <c r="A74" s="64"/>
      <c r="B74" s="35"/>
      <c r="C74" s="35"/>
      <c r="D74" s="35"/>
    </row>
    <row r="75" spans="1:11" s="15" customFormat="1" ht="15" customHeight="1" x14ac:dyDescent="0.3">
      <c r="A75" s="64" t="s">
        <v>22</v>
      </c>
      <c r="B75" s="16" t="s">
        <v>23</v>
      </c>
      <c r="C75" s="17" t="s">
        <v>10</v>
      </c>
      <c r="D75" s="17" t="s">
        <v>11</v>
      </c>
      <c r="E75" s="16"/>
      <c r="F75" s="70" t="s">
        <v>28</v>
      </c>
      <c r="G75" s="27" t="s">
        <v>10</v>
      </c>
      <c r="H75" s="27" t="s">
        <v>11</v>
      </c>
    </row>
    <row r="76" spans="1:11" s="15" customFormat="1" ht="15" customHeight="1" x14ac:dyDescent="0.3">
      <c r="A76" s="64"/>
      <c r="B76" s="18" t="s">
        <v>12</v>
      </c>
      <c r="C76" s="17">
        <f>C7</f>
        <v>15</v>
      </c>
      <c r="D76" s="17">
        <f>C6</f>
        <v>-12</v>
      </c>
      <c r="E76" s="17" t="s">
        <v>2</v>
      </c>
      <c r="F76" s="70"/>
      <c r="G76" s="36">
        <v>-20</v>
      </c>
      <c r="H76" s="27">
        <f>D77</f>
        <v>70</v>
      </c>
    </row>
    <row r="77" spans="1:11" s="15" customFormat="1" ht="15.75" customHeight="1" x14ac:dyDescent="0.3">
      <c r="A77" s="64"/>
      <c r="B77" s="18" t="s">
        <v>4</v>
      </c>
      <c r="C77" s="37">
        <v>0</v>
      </c>
      <c r="D77" s="17">
        <f>IF(C9="OTOPNÁ TĚLESA",(C8)*1.1,(C8))</f>
        <v>70</v>
      </c>
      <c r="E77" s="17" t="s">
        <v>5</v>
      </c>
      <c r="F77" s="70"/>
      <c r="G77" s="27">
        <f>D76</f>
        <v>-12</v>
      </c>
      <c r="H77" s="27">
        <f>D77</f>
        <v>70</v>
      </c>
    </row>
    <row r="78" spans="1:11" s="15" customFormat="1" ht="15" customHeight="1" x14ac:dyDescent="0.3">
      <c r="A78" s="64"/>
      <c r="B78" s="65" t="s">
        <v>24</v>
      </c>
      <c r="C78" s="65"/>
      <c r="D78" s="65"/>
      <c r="E78" s="65"/>
      <c r="F78" s="70" t="s">
        <v>29</v>
      </c>
      <c r="G78" s="27" t="s">
        <v>10</v>
      </c>
      <c r="H78" s="27" t="s">
        <v>11</v>
      </c>
    </row>
    <row r="79" spans="1:11" s="15" customFormat="1" ht="15" customHeight="1" x14ac:dyDescent="0.3">
      <c r="A79" s="64"/>
      <c r="B79" s="27" t="s">
        <v>10</v>
      </c>
      <c r="C79" s="27">
        <f>C76</f>
        <v>15</v>
      </c>
      <c r="D79" s="38">
        <f>D76</f>
        <v>-12</v>
      </c>
      <c r="E79" s="27">
        <f>D76</f>
        <v>-12</v>
      </c>
      <c r="F79" s="70"/>
      <c r="G79" s="19">
        <f>G77</f>
        <v>-12</v>
      </c>
      <c r="H79" s="27">
        <f>H76</f>
        <v>70</v>
      </c>
    </row>
    <row r="80" spans="1:11" s="15" customFormat="1" ht="15.75" customHeight="1" x14ac:dyDescent="0.3">
      <c r="A80" s="64"/>
      <c r="B80" s="27" t="s">
        <v>11</v>
      </c>
      <c r="C80" s="38">
        <f>C77</f>
        <v>0</v>
      </c>
      <c r="D80" s="27">
        <f>D77</f>
        <v>70</v>
      </c>
      <c r="E80" s="38">
        <f>C77</f>
        <v>0</v>
      </c>
      <c r="F80" s="70"/>
      <c r="G80" s="27">
        <f>G77</f>
        <v>-12</v>
      </c>
      <c r="H80" s="36">
        <v>0</v>
      </c>
    </row>
    <row r="81" spans="1:10" s="15" customFormat="1" ht="15" customHeight="1" x14ac:dyDescent="0.3">
      <c r="A81" s="64"/>
      <c r="B81" s="65" t="s">
        <v>25</v>
      </c>
      <c r="C81" s="65"/>
      <c r="D81" s="65"/>
      <c r="E81" s="65"/>
    </row>
    <row r="82" spans="1:10" s="15" customFormat="1" ht="15" customHeight="1" x14ac:dyDescent="0.3">
      <c r="A82" s="64"/>
      <c r="B82" s="27" t="s">
        <v>26</v>
      </c>
      <c r="C82" s="20" t="s">
        <v>10</v>
      </c>
      <c r="D82" s="21" t="s">
        <v>11</v>
      </c>
      <c r="E82" s="67"/>
    </row>
    <row r="83" spans="1:10" s="15" customFormat="1" ht="15" customHeight="1" x14ac:dyDescent="0.3">
      <c r="A83" s="64"/>
      <c r="B83" s="20">
        <v>1</v>
      </c>
      <c r="C83" s="20">
        <f>C76</f>
        <v>15</v>
      </c>
      <c r="D83" s="21">
        <f>C77</f>
        <v>0</v>
      </c>
      <c r="E83" s="67"/>
    </row>
    <row r="84" spans="1:10" s="15" customFormat="1" ht="15.75" customHeight="1" x14ac:dyDescent="0.3">
      <c r="A84" s="64"/>
      <c r="B84" s="20">
        <v>2</v>
      </c>
      <c r="C84" s="20">
        <f>D76</f>
        <v>-12</v>
      </c>
      <c r="D84" s="20">
        <f>D77</f>
        <v>70</v>
      </c>
      <c r="E84" s="67"/>
    </row>
    <row r="85" spans="1:10" s="15" customFormat="1" x14ac:dyDescent="0.3">
      <c r="A85" s="64"/>
      <c r="B85" s="39"/>
      <c r="C85" s="39" t="s">
        <v>14</v>
      </c>
      <c r="D85" s="39" t="s">
        <v>15</v>
      </c>
      <c r="E85" s="67"/>
    </row>
    <row r="86" spans="1:10" s="15" customFormat="1" x14ac:dyDescent="0.3">
      <c r="A86" s="64"/>
      <c r="B86" s="27" t="s">
        <v>27</v>
      </c>
      <c r="C86" s="40" cm="1">
        <f t="array" ref="C86:D86">LINEST(D83:D84,C83:C84,1)</f>
        <v>-2.5925925925925921</v>
      </c>
      <c r="D86" s="41">
        <v>38.888888888888886</v>
      </c>
      <c r="E86" s="67"/>
    </row>
    <row r="87" spans="1:10" s="15" customFormat="1" ht="15" customHeight="1" x14ac:dyDescent="0.3">
      <c r="A87" s="64" t="s">
        <v>34</v>
      </c>
      <c r="B87" s="68" t="s">
        <v>36</v>
      </c>
      <c r="C87" s="68"/>
      <c r="D87" s="68" t="s">
        <v>35</v>
      </c>
      <c r="E87" s="68"/>
      <c r="F87" s="64"/>
      <c r="G87" s="64"/>
      <c r="H87" s="64"/>
      <c r="I87" s="64"/>
      <c r="J87" s="64"/>
    </row>
    <row r="88" spans="1:10" s="15" customFormat="1" ht="15" customHeight="1" x14ac:dyDescent="0.3">
      <c r="A88" s="64"/>
      <c r="B88" s="37" t="s">
        <v>10</v>
      </c>
      <c r="C88" s="37" t="s">
        <v>11</v>
      </c>
      <c r="D88" s="37" t="s">
        <v>10</v>
      </c>
      <c r="E88" s="37" t="s">
        <v>11</v>
      </c>
      <c r="F88" s="64"/>
      <c r="G88" s="64"/>
      <c r="H88" s="64"/>
      <c r="I88" s="64"/>
      <c r="J88" s="64"/>
    </row>
    <row r="89" spans="1:10" s="15" customFormat="1" ht="15" customHeight="1" x14ac:dyDescent="0.3">
      <c r="A89" s="64"/>
      <c r="B89" s="42">
        <f>B90</f>
        <v>6.7406082289803209</v>
      </c>
      <c r="C89" s="43">
        <f>C90</f>
        <v>21.413237924865832</v>
      </c>
      <c r="D89" s="42">
        <f>D90</f>
        <v>-8.7990950226244387</v>
      </c>
      <c r="E89" s="43">
        <f>E90</f>
        <v>61.701357466063357</v>
      </c>
      <c r="F89" s="64"/>
      <c r="G89" s="64"/>
      <c r="H89" s="64"/>
      <c r="I89" s="64"/>
      <c r="J89" s="64"/>
    </row>
    <row r="90" spans="1:10" s="15" customFormat="1" ht="15" customHeight="1" x14ac:dyDescent="0.3">
      <c r="A90" s="64"/>
      <c r="B90" s="22">
        <f>J102</f>
        <v>6.7406082289803209</v>
      </c>
      <c r="C90" s="43">
        <f>J101</f>
        <v>21.413237924865832</v>
      </c>
      <c r="D90" s="42">
        <f>J113</f>
        <v>-8.7990950226244387</v>
      </c>
      <c r="E90" s="23">
        <f>J112</f>
        <v>61.701357466063357</v>
      </c>
      <c r="F90" s="64"/>
      <c r="G90" s="64"/>
      <c r="H90" s="64"/>
      <c r="I90" s="64"/>
      <c r="J90" s="64"/>
    </row>
    <row r="91" spans="1:10" s="15" customFormat="1" ht="15" customHeight="1" x14ac:dyDescent="0.3">
      <c r="A91" s="64"/>
      <c r="B91" s="42">
        <f>B90</f>
        <v>6.7406082289803209</v>
      </c>
      <c r="C91" s="43">
        <v>0</v>
      </c>
      <c r="D91" s="42">
        <f>D90</f>
        <v>-8.7990950226244387</v>
      </c>
      <c r="E91" s="43">
        <v>0</v>
      </c>
      <c r="F91" s="64"/>
      <c r="G91" s="64"/>
      <c r="H91" s="64"/>
      <c r="I91" s="64"/>
      <c r="J91" s="64"/>
    </row>
    <row r="92" spans="1:10" s="15" customFormat="1" ht="15" customHeight="1" x14ac:dyDescent="0.3">
      <c r="A92" s="64"/>
      <c r="B92" s="67" t="s">
        <v>37</v>
      </c>
      <c r="C92" s="67"/>
      <c r="D92" s="67"/>
      <c r="E92" s="67"/>
      <c r="F92" s="67"/>
      <c r="G92" s="67"/>
      <c r="H92" s="67"/>
      <c r="I92" s="67"/>
      <c r="J92" s="67"/>
    </row>
    <row r="93" spans="1:10" s="15" customFormat="1" ht="15" customHeight="1" x14ac:dyDescent="0.3">
      <c r="A93" s="64"/>
      <c r="B93" s="15" t="s">
        <v>39</v>
      </c>
      <c r="C93" s="15" t="s">
        <v>40</v>
      </c>
      <c r="D93" s="15" t="s">
        <v>11</v>
      </c>
      <c r="E93" s="15" t="s">
        <v>16</v>
      </c>
      <c r="F93" s="15" t="s">
        <v>17</v>
      </c>
      <c r="G93" s="15" t="s">
        <v>41</v>
      </c>
      <c r="H93" s="67" t="s">
        <v>42</v>
      </c>
      <c r="I93" s="67"/>
      <c r="J93" s="67"/>
    </row>
    <row r="94" spans="1:10" s="15" customFormat="1" ht="15" customHeight="1" x14ac:dyDescent="0.3">
      <c r="A94" s="64"/>
      <c r="B94" s="15">
        <f t="shared" ref="B94:C102" si="2">B66</f>
        <v>-20</v>
      </c>
      <c r="C94" s="15">
        <f t="shared" si="2"/>
        <v>15.2</v>
      </c>
      <c r="D94" s="15">
        <f>$C$86*B94+$D$86</f>
        <v>90.740740740740733</v>
      </c>
      <c r="E94" s="15">
        <f>D94-C94</f>
        <v>75.540740740740731</v>
      </c>
      <c r="F94" s="15">
        <f>IF(SIGN(E94*E95)=1,0,1)</f>
        <v>0</v>
      </c>
      <c r="G94" s="69">
        <f>MATCH(1,F94:F102,0)</f>
        <v>4</v>
      </c>
      <c r="H94" s="15" t="s">
        <v>10</v>
      </c>
      <c r="I94" s="15" t="s">
        <v>43</v>
      </c>
      <c r="J94" s="15" t="s">
        <v>44</v>
      </c>
    </row>
    <row r="95" spans="1:10" s="15" customFormat="1" ht="15" customHeight="1" x14ac:dyDescent="0.3">
      <c r="A95" s="64"/>
      <c r="B95" s="15">
        <f t="shared" si="2"/>
        <v>-15</v>
      </c>
      <c r="C95" s="15">
        <f t="shared" si="2"/>
        <v>15.6</v>
      </c>
      <c r="D95" s="15">
        <f t="shared" ref="D95:D102" si="3">$C$86*B95+$D$86</f>
        <v>77.777777777777771</v>
      </c>
      <c r="E95" s="15">
        <f t="shared" ref="E95:E102" si="4">D95-C95</f>
        <v>62.17777777777777</v>
      </c>
      <c r="F95" s="15">
        <f t="shared" ref="F95:F101" si="5">IF(SIGN(E95*E96)=1,0,1)</f>
        <v>0</v>
      </c>
      <c r="G95" s="69"/>
      <c r="H95" s="15">
        <f>INDEX(B94:B102,G94)</f>
        <v>2</v>
      </c>
      <c r="I95" s="15">
        <f>INDEX(C94:C102,G94)</f>
        <v>18</v>
      </c>
      <c r="J95" s="15">
        <f>INDEX(D94:D102,G94)</f>
        <v>33.703703703703702</v>
      </c>
    </row>
    <row r="96" spans="1:10" s="15" customFormat="1" ht="15" customHeight="1" x14ac:dyDescent="0.3">
      <c r="A96" s="64"/>
      <c r="B96" s="15">
        <f t="shared" si="2"/>
        <v>-7</v>
      </c>
      <c r="C96" s="15">
        <f t="shared" si="2"/>
        <v>13.2</v>
      </c>
      <c r="D96" s="15">
        <f t="shared" si="3"/>
        <v>57.037037037037031</v>
      </c>
      <c r="E96" s="15">
        <f t="shared" si="4"/>
        <v>43.837037037037035</v>
      </c>
      <c r="F96" s="15">
        <f t="shared" si="5"/>
        <v>0</v>
      </c>
      <c r="G96" s="69"/>
      <c r="H96" s="15">
        <f>INDEX(B94:B102,G94+1)</f>
        <v>7</v>
      </c>
      <c r="I96" s="15">
        <f>INDEX(C94:C102,G94+1)</f>
        <v>21.6</v>
      </c>
      <c r="J96" s="15">
        <f>INDEX(D94:D102,G94+1)</f>
        <v>20.74074074074074</v>
      </c>
    </row>
    <row r="97" spans="1:10" s="15" customFormat="1" ht="15" customHeight="1" x14ac:dyDescent="0.3">
      <c r="A97" s="64"/>
      <c r="B97" s="15">
        <f t="shared" si="2"/>
        <v>2</v>
      </c>
      <c r="C97" s="15">
        <f t="shared" si="2"/>
        <v>18</v>
      </c>
      <c r="D97" s="15">
        <f t="shared" si="3"/>
        <v>33.703703703703702</v>
      </c>
      <c r="E97" s="15">
        <f t="shared" si="4"/>
        <v>15.703703703703702</v>
      </c>
      <c r="F97" s="15">
        <f t="shared" si="5"/>
        <v>1</v>
      </c>
      <c r="G97" s="69"/>
      <c r="H97" s="67" t="s">
        <v>45</v>
      </c>
      <c r="I97" s="67"/>
      <c r="J97" s="67"/>
    </row>
    <row r="98" spans="1:10" s="15" customFormat="1" x14ac:dyDescent="0.3">
      <c r="A98" s="64"/>
      <c r="B98" s="15">
        <f t="shared" si="2"/>
        <v>7</v>
      </c>
      <c r="C98" s="15">
        <f t="shared" si="2"/>
        <v>21.6</v>
      </c>
      <c r="D98" s="15">
        <f t="shared" si="3"/>
        <v>20.74074074074074</v>
      </c>
      <c r="E98" s="15">
        <f t="shared" si="4"/>
        <v>-0.85925925925926094</v>
      </c>
      <c r="F98" s="15">
        <f t="shared" si="5"/>
        <v>0</v>
      </c>
      <c r="G98" s="69"/>
      <c r="H98" s="20" t="s">
        <v>19</v>
      </c>
      <c r="I98" s="15">
        <f>SLOPE(I95:I96,H95:H96)</f>
        <v>0.72000000000000031</v>
      </c>
      <c r="J98" s="15">
        <f>SLOPE(J95:J96,H95:H96)</f>
        <v>-2.5925925925925926</v>
      </c>
    </row>
    <row r="99" spans="1:10" s="15" customFormat="1" x14ac:dyDescent="0.3">
      <c r="A99" s="64"/>
      <c r="B99" s="15">
        <f t="shared" si="2"/>
        <v>14</v>
      </c>
      <c r="C99" s="15">
        <f t="shared" si="2"/>
        <v>25.2</v>
      </c>
      <c r="D99" s="15">
        <f t="shared" si="3"/>
        <v>2.5925925925925952</v>
      </c>
      <c r="E99" s="15">
        <f t="shared" si="4"/>
        <v>-22.607407407407404</v>
      </c>
      <c r="F99" s="15">
        <f t="shared" si="5"/>
        <v>0</v>
      </c>
      <c r="G99" s="69"/>
      <c r="H99" s="20" t="s">
        <v>20</v>
      </c>
      <c r="I99" s="15">
        <f>INTERCEPT(I95:I96,H95:H96)</f>
        <v>16.559999999999999</v>
      </c>
      <c r="J99" s="15">
        <f>INTERCEPT(J95:J96,H95:H96)</f>
        <v>38.888888888888886</v>
      </c>
    </row>
    <row r="100" spans="1:10" s="15" customFormat="1" x14ac:dyDescent="0.3">
      <c r="A100" s="64"/>
      <c r="B100" s="15">
        <f t="shared" si="2"/>
        <v>25</v>
      </c>
      <c r="C100" s="15">
        <f t="shared" si="2"/>
        <v>30.4</v>
      </c>
      <c r="D100" s="15">
        <f t="shared" si="3"/>
        <v>-25.925925925925924</v>
      </c>
      <c r="E100" s="15">
        <f t="shared" si="4"/>
        <v>-56.325925925925922</v>
      </c>
      <c r="F100" s="15">
        <f t="shared" si="5"/>
        <v>0</v>
      </c>
      <c r="G100" s="69"/>
      <c r="H100" s="67" t="s">
        <v>46</v>
      </c>
      <c r="I100" s="67"/>
      <c r="J100" s="67"/>
    </row>
    <row r="101" spans="1:10" s="15" customFormat="1" x14ac:dyDescent="0.3">
      <c r="A101" s="64"/>
      <c r="B101" s="15">
        <f t="shared" si="2"/>
        <v>35</v>
      </c>
      <c r="C101" s="15">
        <f t="shared" si="2"/>
        <v>32.799999999999997</v>
      </c>
      <c r="D101" s="15">
        <f t="shared" si="3"/>
        <v>-51.851851851851833</v>
      </c>
      <c r="E101" s="15">
        <f t="shared" si="4"/>
        <v>-84.651851851851831</v>
      </c>
      <c r="F101" s="15">
        <f t="shared" si="5"/>
        <v>1</v>
      </c>
      <c r="G101" s="69"/>
      <c r="H101" s="67" t="s">
        <v>47</v>
      </c>
      <c r="I101" s="67"/>
      <c r="J101" s="44">
        <f>(J98*I99-I98*J99)/(J98-I98)</f>
        <v>21.413237924865832</v>
      </c>
    </row>
    <row r="102" spans="1:10" s="15" customFormat="1" x14ac:dyDescent="0.3">
      <c r="A102" s="64"/>
      <c r="B102" s="15">
        <f t="shared" si="2"/>
        <v>0</v>
      </c>
      <c r="C102" s="15">
        <f t="shared" si="2"/>
        <v>0</v>
      </c>
      <c r="D102" s="15">
        <f t="shared" si="3"/>
        <v>38.888888888888886</v>
      </c>
      <c r="E102" s="15">
        <f t="shared" si="4"/>
        <v>38.888888888888886</v>
      </c>
      <c r="F102" s="15">
        <f>H80</f>
        <v>0</v>
      </c>
      <c r="G102" s="69"/>
      <c r="H102" s="67" t="s">
        <v>48</v>
      </c>
      <c r="I102" s="67"/>
      <c r="J102" s="44">
        <f>(J101-J99)/J98</f>
        <v>6.7406082289803209</v>
      </c>
    </row>
    <row r="103" spans="1:10" s="15" customFormat="1" x14ac:dyDescent="0.3">
      <c r="A103" s="64"/>
      <c r="B103" s="67" t="s">
        <v>38</v>
      </c>
      <c r="C103" s="67"/>
      <c r="D103" s="67"/>
      <c r="E103" s="67"/>
      <c r="F103" s="67"/>
      <c r="G103" s="67"/>
      <c r="H103" s="67"/>
      <c r="I103" s="67"/>
      <c r="J103" s="67"/>
    </row>
    <row r="104" spans="1:10" s="15" customFormat="1" x14ac:dyDescent="0.3">
      <c r="A104" s="64"/>
      <c r="B104" s="15" t="s">
        <v>39</v>
      </c>
      <c r="C104" s="15" t="s">
        <v>40</v>
      </c>
      <c r="D104" s="15" t="s">
        <v>11</v>
      </c>
      <c r="E104" s="15" t="s">
        <v>16</v>
      </c>
      <c r="F104" s="15" t="s">
        <v>17</v>
      </c>
      <c r="G104" s="15" t="s">
        <v>41</v>
      </c>
      <c r="H104" s="67" t="s">
        <v>42</v>
      </c>
      <c r="I104" s="67"/>
      <c r="J104" s="67"/>
    </row>
    <row r="105" spans="1:10" s="15" customFormat="1" x14ac:dyDescent="0.3">
      <c r="A105" s="64"/>
      <c r="B105" s="15">
        <f>B66</f>
        <v>-20</v>
      </c>
      <c r="C105" s="15">
        <f>D66</f>
        <v>45.2</v>
      </c>
      <c r="D105" s="15">
        <f>$C$86*B105+$D$86</f>
        <v>90.740740740740733</v>
      </c>
      <c r="E105" s="15">
        <f>D105-C105</f>
        <v>45.540740740740731</v>
      </c>
      <c r="F105" s="15">
        <f>IF(SIGN(E105*E106)=1,0,1)</f>
        <v>0</v>
      </c>
      <c r="G105" s="69">
        <f>MATCH(1,F105:F113,0)</f>
        <v>2</v>
      </c>
      <c r="H105" s="15" t="s">
        <v>10</v>
      </c>
      <c r="I105" s="15" t="s">
        <v>43</v>
      </c>
      <c r="J105" s="15" t="s">
        <v>44</v>
      </c>
    </row>
    <row r="106" spans="1:10" s="15" customFormat="1" x14ac:dyDescent="0.3">
      <c r="A106" s="64"/>
      <c r="B106" s="15">
        <f t="shared" ref="B106:B113" si="6">B67</f>
        <v>-15</v>
      </c>
      <c r="C106" s="15">
        <f t="shared" ref="C106:C113" si="7">D67</f>
        <v>52.4</v>
      </c>
      <c r="D106" s="15">
        <f t="shared" ref="D106:D113" si="8">$C$86*B106+$D$86</f>
        <v>77.777777777777771</v>
      </c>
      <c r="E106" s="15">
        <f t="shared" ref="E106:E113" si="9">D106-C106</f>
        <v>25.377777777777773</v>
      </c>
      <c r="F106" s="15">
        <f t="shared" ref="F106:F112" si="10">IF(SIGN(E106*E107)=1,0,1)</f>
        <v>1</v>
      </c>
      <c r="G106" s="69"/>
      <c r="H106" s="15">
        <f>INDEX(B105:B113,G105)</f>
        <v>-15</v>
      </c>
      <c r="I106" s="15">
        <f>INDEX(C105:C113,G105)</f>
        <v>52.4</v>
      </c>
      <c r="J106" s="15">
        <f>INDEX(D105:D113,G105)</f>
        <v>77.777777777777771</v>
      </c>
    </row>
    <row r="107" spans="1:10" s="15" customFormat="1" x14ac:dyDescent="0.3">
      <c r="A107" s="64"/>
      <c r="B107" s="15">
        <f t="shared" si="6"/>
        <v>-7</v>
      </c>
      <c r="C107" s="15">
        <f t="shared" si="7"/>
        <v>64.400000000000006</v>
      </c>
      <c r="D107" s="15">
        <f t="shared" si="8"/>
        <v>57.037037037037031</v>
      </c>
      <c r="E107" s="15">
        <f t="shared" si="9"/>
        <v>-7.3629629629629747</v>
      </c>
      <c r="F107" s="15">
        <f t="shared" si="10"/>
        <v>0</v>
      </c>
      <c r="G107" s="69"/>
      <c r="H107" s="15">
        <f>INDEX(B105:B113,G105+1)</f>
        <v>-7</v>
      </c>
      <c r="I107" s="15">
        <f>INDEX(C105:C113,G105+1)</f>
        <v>64.400000000000006</v>
      </c>
      <c r="J107" s="15">
        <f>INDEX(D105:D113,G105+1)</f>
        <v>57.037037037037031</v>
      </c>
    </row>
    <row r="108" spans="1:10" s="15" customFormat="1" x14ac:dyDescent="0.3">
      <c r="A108" s="64"/>
      <c r="B108" s="15">
        <f t="shared" si="6"/>
        <v>2</v>
      </c>
      <c r="C108" s="15">
        <f t="shared" si="7"/>
        <v>73.599999999999994</v>
      </c>
      <c r="D108" s="15">
        <f t="shared" si="8"/>
        <v>33.703703703703702</v>
      </c>
      <c r="E108" s="15">
        <f t="shared" si="9"/>
        <v>-39.896296296296292</v>
      </c>
      <c r="F108" s="15">
        <f t="shared" si="10"/>
        <v>0</v>
      </c>
      <c r="G108" s="69"/>
      <c r="H108" s="67" t="s">
        <v>45</v>
      </c>
      <c r="I108" s="67"/>
      <c r="J108" s="67"/>
    </row>
    <row r="109" spans="1:10" s="15" customFormat="1" x14ac:dyDescent="0.3">
      <c r="A109" s="64"/>
      <c r="B109" s="15">
        <f t="shared" si="6"/>
        <v>7</v>
      </c>
      <c r="C109" s="15">
        <f t="shared" si="7"/>
        <v>80</v>
      </c>
      <c r="D109" s="15">
        <f t="shared" si="8"/>
        <v>20.74074074074074</v>
      </c>
      <c r="E109" s="15">
        <f t="shared" si="9"/>
        <v>-59.25925925925926</v>
      </c>
      <c r="F109" s="15">
        <f t="shared" si="10"/>
        <v>0</v>
      </c>
      <c r="G109" s="69"/>
      <c r="H109" s="20" t="s">
        <v>19</v>
      </c>
      <c r="I109" s="15">
        <f>SLOPE(I106:I107,H106:H107)</f>
        <v>1.5000000000000009</v>
      </c>
      <c r="J109" s="15">
        <f>SLOPE(J106:J107,H106:H107)</f>
        <v>-2.5925925925925926</v>
      </c>
    </row>
    <row r="110" spans="1:10" s="15" customFormat="1" x14ac:dyDescent="0.3">
      <c r="A110" s="64"/>
      <c r="B110" s="15">
        <f t="shared" si="6"/>
        <v>14</v>
      </c>
      <c r="C110" s="15">
        <f t="shared" si="7"/>
        <v>80</v>
      </c>
      <c r="D110" s="15">
        <f t="shared" si="8"/>
        <v>2.5925925925925952</v>
      </c>
      <c r="E110" s="15">
        <f t="shared" si="9"/>
        <v>-77.407407407407405</v>
      </c>
      <c r="F110" s="15">
        <f t="shared" si="10"/>
        <v>0</v>
      </c>
      <c r="G110" s="69"/>
      <c r="H110" s="20" t="s">
        <v>20</v>
      </c>
      <c r="I110" s="15">
        <f>INTERCEPT(I106:I107,H106:H107)</f>
        <v>74.90000000000002</v>
      </c>
      <c r="J110" s="15">
        <f>INTERCEPT(J106:J107,H106:H107)</f>
        <v>38.888888888888886</v>
      </c>
    </row>
    <row r="111" spans="1:10" s="15" customFormat="1" x14ac:dyDescent="0.3">
      <c r="A111" s="64"/>
      <c r="B111" s="15">
        <f t="shared" si="6"/>
        <v>25</v>
      </c>
      <c r="C111" s="15">
        <f t="shared" si="7"/>
        <v>80</v>
      </c>
      <c r="D111" s="15">
        <f t="shared" si="8"/>
        <v>-25.925925925925924</v>
      </c>
      <c r="E111" s="15">
        <f t="shared" si="9"/>
        <v>-105.92592592592592</v>
      </c>
      <c r="F111" s="15">
        <f t="shared" si="10"/>
        <v>0</v>
      </c>
      <c r="G111" s="69"/>
      <c r="H111" s="67" t="s">
        <v>46</v>
      </c>
      <c r="I111" s="67"/>
      <c r="J111" s="67"/>
    </row>
    <row r="112" spans="1:10" s="15" customFormat="1" x14ac:dyDescent="0.3">
      <c r="A112" s="64"/>
      <c r="B112" s="15">
        <f t="shared" si="6"/>
        <v>35</v>
      </c>
      <c r="C112" s="15">
        <f t="shared" si="7"/>
        <v>80</v>
      </c>
      <c r="D112" s="15">
        <f t="shared" si="8"/>
        <v>-51.851851851851833</v>
      </c>
      <c r="E112" s="15">
        <f t="shared" si="9"/>
        <v>-131.85185185185185</v>
      </c>
      <c r="F112" s="15">
        <f t="shared" si="10"/>
        <v>1</v>
      </c>
      <c r="G112" s="69"/>
      <c r="H112" s="67" t="s">
        <v>47</v>
      </c>
      <c r="I112" s="67"/>
      <c r="J112" s="44">
        <f>(J109*I110-I109*J110)/(J109-I109)</f>
        <v>61.701357466063357</v>
      </c>
    </row>
    <row r="113" spans="1:11" s="15" customFormat="1" x14ac:dyDescent="0.3">
      <c r="A113" s="64"/>
      <c r="B113" s="15">
        <f t="shared" si="6"/>
        <v>0</v>
      </c>
      <c r="C113" s="15">
        <f t="shared" si="7"/>
        <v>0</v>
      </c>
      <c r="D113" s="15">
        <f t="shared" si="8"/>
        <v>38.888888888888886</v>
      </c>
      <c r="E113" s="15">
        <f t="shared" si="9"/>
        <v>38.888888888888886</v>
      </c>
      <c r="F113" s="15">
        <f>F102</f>
        <v>0</v>
      </c>
      <c r="G113" s="69"/>
      <c r="H113" s="67" t="s">
        <v>48</v>
      </c>
      <c r="I113" s="67"/>
      <c r="J113" s="44">
        <f>(J112-J110)/J109</f>
        <v>-8.7990950226244387</v>
      </c>
    </row>
    <row r="114" spans="1:11" s="15" customFormat="1" ht="15" customHeight="1" x14ac:dyDescent="0.3">
      <c r="A114" s="64" t="s">
        <v>50</v>
      </c>
      <c r="B114" s="65" t="s">
        <v>49</v>
      </c>
      <c r="C114" s="65"/>
      <c r="D114" s="65"/>
      <c r="E114" s="65"/>
      <c r="F114" s="65"/>
      <c r="G114" s="65"/>
      <c r="H114" s="65"/>
      <c r="I114" s="65"/>
      <c r="J114" s="65"/>
    </row>
    <row r="115" spans="1:11" s="15" customFormat="1" ht="15" customHeight="1" x14ac:dyDescent="0.3">
      <c r="A115" s="64"/>
      <c r="B115" s="27" t="s">
        <v>26</v>
      </c>
      <c r="C115" s="20" t="s">
        <v>10</v>
      </c>
      <c r="D115" s="21" t="s">
        <v>11</v>
      </c>
      <c r="E115" s="67"/>
      <c r="F115" s="67"/>
      <c r="G115" s="67"/>
      <c r="H115" s="67"/>
      <c r="I115" s="67"/>
      <c r="J115" s="67"/>
    </row>
    <row r="116" spans="1:11" s="15" customFormat="1" ht="15" customHeight="1" x14ac:dyDescent="0.3">
      <c r="A116" s="64"/>
      <c r="B116" s="20">
        <v>1</v>
      </c>
      <c r="C116" s="20">
        <f>G79-0.01</f>
        <v>-12.01</v>
      </c>
      <c r="D116" s="21">
        <f>H79</f>
        <v>70</v>
      </c>
      <c r="E116" s="67"/>
      <c r="F116" s="67"/>
      <c r="G116" s="67"/>
      <c r="H116" s="67"/>
      <c r="I116" s="67"/>
      <c r="J116" s="67"/>
    </row>
    <row r="117" spans="1:11" s="15" customFormat="1" ht="15" customHeight="1" x14ac:dyDescent="0.3">
      <c r="A117" s="64"/>
      <c r="B117" s="20">
        <v>2</v>
      </c>
      <c r="C117" s="20">
        <f>G80</f>
        <v>-12</v>
      </c>
      <c r="D117" s="20">
        <f>H80</f>
        <v>0</v>
      </c>
      <c r="E117" s="67"/>
      <c r="F117" s="67"/>
      <c r="G117" s="67"/>
      <c r="H117" s="67"/>
      <c r="I117" s="67"/>
      <c r="J117" s="67"/>
    </row>
    <row r="118" spans="1:11" s="15" customFormat="1" ht="15.75" customHeight="1" x14ac:dyDescent="0.3">
      <c r="A118" s="64"/>
      <c r="B118" s="39"/>
      <c r="C118" s="39" t="s">
        <v>14</v>
      </c>
      <c r="D118" s="39" t="s">
        <v>15</v>
      </c>
      <c r="E118" s="67"/>
      <c r="F118" s="67"/>
      <c r="G118" s="67"/>
      <c r="H118" s="67"/>
      <c r="I118" s="67"/>
      <c r="J118" s="67"/>
    </row>
    <row r="119" spans="1:11" s="15" customFormat="1" ht="15.75" customHeight="1" x14ac:dyDescent="0.3">
      <c r="A119" s="64"/>
      <c r="B119" s="27" t="s">
        <v>27</v>
      </c>
      <c r="C119" s="45" cm="1">
        <f t="array" ref="C119:D119">LINEST(D116:D117,C116:C117,1)</f>
        <v>-7000.0000000001492</v>
      </c>
      <c r="D119" s="41">
        <v>-84000.00000000179</v>
      </c>
      <c r="E119" s="67"/>
      <c r="F119" s="67"/>
      <c r="G119" s="67"/>
      <c r="H119" s="67"/>
      <c r="I119" s="67"/>
      <c r="J119" s="67"/>
    </row>
    <row r="120" spans="1:11" s="15" customFormat="1" ht="15" customHeight="1" x14ac:dyDescent="0.3">
      <c r="A120" s="64"/>
      <c r="B120" s="67" t="s">
        <v>37</v>
      </c>
      <c r="C120" s="67"/>
      <c r="D120" s="67"/>
      <c r="E120" s="67"/>
      <c r="F120" s="67"/>
      <c r="G120" s="67"/>
      <c r="H120" s="67"/>
      <c r="I120" s="67"/>
      <c r="J120" s="67"/>
    </row>
    <row r="121" spans="1:11" s="15" customFormat="1" ht="15" customHeight="1" x14ac:dyDescent="0.3">
      <c r="A121" s="64"/>
      <c r="B121" s="15" t="s">
        <v>39</v>
      </c>
      <c r="C121" s="15" t="s">
        <v>40</v>
      </c>
      <c r="D121" s="15" t="s">
        <v>11</v>
      </c>
      <c r="E121" s="15" t="s">
        <v>16</v>
      </c>
      <c r="F121" s="15" t="s">
        <v>17</v>
      </c>
      <c r="G121" s="15" t="s">
        <v>41</v>
      </c>
      <c r="H121" s="67" t="s">
        <v>42</v>
      </c>
      <c r="I121" s="67"/>
      <c r="J121" s="67"/>
    </row>
    <row r="122" spans="1:11" s="15" customFormat="1" ht="15" customHeight="1" x14ac:dyDescent="0.3">
      <c r="A122" s="64"/>
      <c r="B122" s="15">
        <f>B66</f>
        <v>-20</v>
      </c>
      <c r="C122" s="15">
        <f>C66</f>
        <v>15.2</v>
      </c>
      <c r="D122" s="15">
        <f>$C$119*B122+$D$119</f>
        <v>56000.000000001179</v>
      </c>
      <c r="E122" s="15">
        <f t="shared" ref="E122:E130" si="11">D122-C122</f>
        <v>55984.800000001182</v>
      </c>
      <c r="F122" s="15">
        <f>IF(SIGN(E122*E123)=1,0,1)</f>
        <v>0</v>
      </c>
      <c r="G122" s="69">
        <f>MATCH(1,F122:F130,0)</f>
        <v>2</v>
      </c>
      <c r="H122" s="15" t="s">
        <v>10</v>
      </c>
      <c r="I122" s="15" t="s">
        <v>43</v>
      </c>
      <c r="J122" s="15" t="s">
        <v>44</v>
      </c>
    </row>
    <row r="123" spans="1:11" s="15" customFormat="1" ht="15" customHeight="1" x14ac:dyDescent="0.3">
      <c r="A123" s="64"/>
      <c r="B123" s="15">
        <f t="shared" ref="B123:C130" si="12">B67</f>
        <v>-15</v>
      </c>
      <c r="C123" s="15">
        <f t="shared" si="12"/>
        <v>15.6</v>
      </c>
      <c r="D123" s="15">
        <f>$C$119*B123+$D$119</f>
        <v>21000.000000000451</v>
      </c>
      <c r="E123" s="15">
        <f t="shared" si="11"/>
        <v>20984.400000000453</v>
      </c>
      <c r="F123" s="15">
        <f t="shared" ref="F123:F129" si="13">IF(SIGN(E123*E124)=1,0,1)</f>
        <v>1</v>
      </c>
      <c r="G123" s="69"/>
      <c r="H123" s="15">
        <f>INDEX(B122:B130,G122)</f>
        <v>-15</v>
      </c>
      <c r="I123" s="15">
        <f>INDEX(C122:C130,G122)</f>
        <v>15.6</v>
      </c>
      <c r="J123" s="15">
        <f>INDEX(D122:D130,G122)</f>
        <v>21000.000000000451</v>
      </c>
    </row>
    <row r="124" spans="1:11" s="15" customFormat="1" ht="15" customHeight="1" x14ac:dyDescent="0.3">
      <c r="A124" s="64"/>
      <c r="B124" s="15">
        <f t="shared" si="12"/>
        <v>-7</v>
      </c>
      <c r="C124" s="15">
        <f t="shared" si="12"/>
        <v>13.2</v>
      </c>
      <c r="D124" s="15">
        <f t="shared" ref="D124:D130" si="14">$C$119*B124+$D$119</f>
        <v>-35000.000000000742</v>
      </c>
      <c r="E124" s="15">
        <f t="shared" si="11"/>
        <v>-35013.200000000739</v>
      </c>
      <c r="F124" s="15">
        <f t="shared" si="13"/>
        <v>0</v>
      </c>
      <c r="G124" s="69"/>
      <c r="H124" s="15">
        <f>INDEX(B122:B130,G122+1)</f>
        <v>-7</v>
      </c>
      <c r="I124" s="15">
        <f>INDEX(C122:C130,G122+1)</f>
        <v>13.2</v>
      </c>
      <c r="J124" s="15">
        <f>INDEX(D122:D130,G122+1)</f>
        <v>-35000.000000000742</v>
      </c>
    </row>
    <row r="125" spans="1:11" s="15" customFormat="1" ht="15" customHeight="1" x14ac:dyDescent="0.3">
      <c r="A125" s="64"/>
      <c r="B125" s="15">
        <f t="shared" si="12"/>
        <v>2</v>
      </c>
      <c r="C125" s="15">
        <f t="shared" si="12"/>
        <v>18</v>
      </c>
      <c r="D125" s="15">
        <f t="shared" si="14"/>
        <v>-98000.000000002095</v>
      </c>
      <c r="E125" s="15">
        <f t="shared" si="11"/>
        <v>-98018.000000002095</v>
      </c>
      <c r="F125" s="15">
        <f t="shared" si="13"/>
        <v>0</v>
      </c>
      <c r="G125" s="69"/>
      <c r="H125" s="67" t="s">
        <v>45</v>
      </c>
      <c r="I125" s="67"/>
      <c r="J125" s="67"/>
    </row>
    <row r="126" spans="1:11" s="15" customFormat="1" ht="15" customHeight="1" x14ac:dyDescent="0.3">
      <c r="A126" s="64"/>
      <c r="B126" s="15">
        <f t="shared" si="12"/>
        <v>7</v>
      </c>
      <c r="C126" s="15">
        <f t="shared" si="12"/>
        <v>21.6</v>
      </c>
      <c r="D126" s="15">
        <f>$C$119*B126+$D$119</f>
        <v>-133000.00000000285</v>
      </c>
      <c r="E126" s="15">
        <f t="shared" si="11"/>
        <v>-133021.60000000286</v>
      </c>
      <c r="F126" s="15">
        <f t="shared" si="13"/>
        <v>0</v>
      </c>
      <c r="G126" s="69"/>
      <c r="H126" s="20" t="s">
        <v>19</v>
      </c>
      <c r="I126" s="15">
        <f>SLOPE(I123:I124,H123:H124)</f>
        <v>-0.30000000000000004</v>
      </c>
      <c r="J126" s="15">
        <f>SLOPE(J123:J124,H123:H124)</f>
        <v>-7000.0000000001492</v>
      </c>
    </row>
    <row r="127" spans="1:11" s="15" customFormat="1" ht="15" customHeight="1" x14ac:dyDescent="0.3">
      <c r="A127" s="64"/>
      <c r="B127" s="15">
        <f t="shared" si="12"/>
        <v>14</v>
      </c>
      <c r="C127" s="15">
        <f t="shared" si="12"/>
        <v>25.2</v>
      </c>
      <c r="D127" s="15">
        <f t="shared" si="14"/>
        <v>-182000.0000000039</v>
      </c>
      <c r="E127" s="15">
        <f t="shared" si="11"/>
        <v>-182025.20000000391</v>
      </c>
      <c r="F127" s="15">
        <f t="shared" si="13"/>
        <v>0</v>
      </c>
      <c r="G127" s="69"/>
      <c r="H127" s="20" t="s">
        <v>20</v>
      </c>
      <c r="I127" s="15">
        <f>INTERCEPT(I123:I124,H123:H124)</f>
        <v>11.099999999999998</v>
      </c>
      <c r="J127" s="15">
        <f>INTERCEPT(J123:J124,H123:H124)</f>
        <v>-84000.00000000179</v>
      </c>
    </row>
    <row r="128" spans="1:11" s="15" customFormat="1" ht="15.75" customHeight="1" x14ac:dyDescent="0.3">
      <c r="A128" s="64"/>
      <c r="B128" s="15">
        <f t="shared" si="12"/>
        <v>25</v>
      </c>
      <c r="C128" s="15">
        <f t="shared" si="12"/>
        <v>30.4</v>
      </c>
      <c r="D128" s="15">
        <f t="shared" si="14"/>
        <v>-259000.00000000553</v>
      </c>
      <c r="E128" s="15">
        <f t="shared" si="11"/>
        <v>-259030.40000000552</v>
      </c>
      <c r="F128" s="15">
        <f t="shared" si="13"/>
        <v>0</v>
      </c>
      <c r="G128" s="69"/>
      <c r="H128" s="67" t="s">
        <v>46</v>
      </c>
      <c r="I128" s="67"/>
      <c r="J128" s="67"/>
      <c r="K128" s="46" t="s">
        <v>51</v>
      </c>
    </row>
    <row r="129" spans="1:11" s="15" customFormat="1" ht="15" customHeight="1" x14ac:dyDescent="0.3">
      <c r="A129" s="64"/>
      <c r="B129" s="15">
        <f t="shared" si="12"/>
        <v>35</v>
      </c>
      <c r="C129" s="15">
        <f t="shared" si="12"/>
        <v>32.799999999999997</v>
      </c>
      <c r="D129" s="15">
        <f t="shared" si="14"/>
        <v>-329000.00000000698</v>
      </c>
      <c r="E129" s="15">
        <f t="shared" si="11"/>
        <v>-329032.80000000697</v>
      </c>
      <c r="F129" s="15">
        <f t="shared" si="13"/>
        <v>0</v>
      </c>
      <c r="G129" s="69"/>
      <c r="H129" s="67" t="s">
        <v>48</v>
      </c>
      <c r="I129" s="67"/>
      <c r="J129" s="44">
        <f>(J126*I127-I126*J127)/(J126-I126)</f>
        <v>14.700630027001155</v>
      </c>
      <c r="K129" s="15">
        <f>J129</f>
        <v>14.700630027001155</v>
      </c>
    </row>
    <row r="130" spans="1:11" s="15" customFormat="1" ht="15.75" customHeight="1" x14ac:dyDescent="0.3">
      <c r="A130" s="64"/>
      <c r="B130" s="15">
        <f t="shared" si="12"/>
        <v>0</v>
      </c>
      <c r="C130" s="15">
        <f t="shared" si="12"/>
        <v>0</v>
      </c>
      <c r="D130" s="15">
        <f t="shared" si="14"/>
        <v>-84000.00000000179</v>
      </c>
      <c r="E130" s="15">
        <f t="shared" si="11"/>
        <v>-84000.00000000179</v>
      </c>
      <c r="F130" s="15">
        <f>F102</f>
        <v>0</v>
      </c>
      <c r="G130" s="69"/>
      <c r="H130" s="67" t="s">
        <v>47</v>
      </c>
      <c r="I130" s="67"/>
      <c r="J130" s="44">
        <f>ROUND((J129-J127)/J126,1)</f>
        <v>-12</v>
      </c>
      <c r="K130" s="19">
        <f>G76</f>
        <v>-20</v>
      </c>
    </row>
    <row r="131" spans="1:11" s="15" customFormat="1" ht="15" customHeight="1" x14ac:dyDescent="0.3">
      <c r="A131" s="64"/>
      <c r="B131" s="67" t="s">
        <v>38</v>
      </c>
      <c r="C131" s="67"/>
      <c r="D131" s="67"/>
      <c r="E131" s="67"/>
      <c r="F131" s="67"/>
      <c r="G131" s="67"/>
      <c r="H131" s="67"/>
      <c r="I131" s="67"/>
      <c r="J131" s="67"/>
    </row>
    <row r="132" spans="1:11" s="15" customFormat="1" ht="15" customHeight="1" x14ac:dyDescent="0.3">
      <c r="A132" s="64"/>
      <c r="B132" s="15" t="s">
        <v>39</v>
      </c>
      <c r="C132" s="15" t="s">
        <v>40</v>
      </c>
      <c r="D132" s="15" t="s">
        <v>11</v>
      </c>
      <c r="E132" s="15" t="s">
        <v>16</v>
      </c>
      <c r="F132" s="15" t="s">
        <v>17</v>
      </c>
      <c r="G132" s="15" t="s">
        <v>41</v>
      </c>
      <c r="H132" s="67" t="s">
        <v>42</v>
      </c>
      <c r="I132" s="67"/>
      <c r="J132" s="67"/>
    </row>
    <row r="133" spans="1:11" s="15" customFormat="1" ht="15" customHeight="1" x14ac:dyDescent="0.3">
      <c r="A133" s="64"/>
      <c r="B133" s="15">
        <f>B122</f>
        <v>-20</v>
      </c>
      <c r="C133" s="15">
        <f>D66</f>
        <v>45.2</v>
      </c>
      <c r="D133" s="15">
        <f>$C$119*B133+$D$119</f>
        <v>56000.000000001179</v>
      </c>
      <c r="E133" s="15">
        <f>D133-C133</f>
        <v>55954.800000001182</v>
      </c>
      <c r="F133" s="15">
        <f>IF(SIGN(E133*E134)=1,0,1)</f>
        <v>0</v>
      </c>
      <c r="G133" s="69">
        <f>MATCH(1,F133:F141,0)</f>
        <v>2</v>
      </c>
      <c r="H133" s="15" t="s">
        <v>10</v>
      </c>
      <c r="I133" s="15" t="s">
        <v>43</v>
      </c>
      <c r="J133" s="15" t="s">
        <v>44</v>
      </c>
    </row>
    <row r="134" spans="1:11" s="15" customFormat="1" ht="15" customHeight="1" x14ac:dyDescent="0.3">
      <c r="A134" s="64"/>
      <c r="B134" s="15">
        <f t="shared" ref="B134:B141" si="15">B123</f>
        <v>-15</v>
      </c>
      <c r="C134" s="15">
        <f t="shared" ref="C134:C141" si="16">D67</f>
        <v>52.4</v>
      </c>
      <c r="D134" s="15">
        <f t="shared" ref="D134:D141" si="17">$C$119*B134+$D$119</f>
        <v>21000.000000000451</v>
      </c>
      <c r="E134" s="15">
        <f t="shared" ref="E134:E141" si="18">D134-C134</f>
        <v>20947.60000000045</v>
      </c>
      <c r="F134" s="15">
        <f t="shared" ref="F134:F140" si="19">IF(SIGN(E134*E135)=1,0,1)</f>
        <v>1</v>
      </c>
      <c r="G134" s="69"/>
      <c r="H134" s="15">
        <f>INDEX(B133:B141,G133)</f>
        <v>-15</v>
      </c>
      <c r="I134" s="15">
        <f>INDEX(C133:C141,G133)</f>
        <v>52.4</v>
      </c>
      <c r="J134" s="15">
        <f>INDEX(D133:D141,G133)</f>
        <v>21000.000000000451</v>
      </c>
    </row>
    <row r="135" spans="1:11" s="15" customFormat="1" ht="15" customHeight="1" x14ac:dyDescent="0.3">
      <c r="A135" s="64"/>
      <c r="B135" s="15">
        <f t="shared" si="15"/>
        <v>-7</v>
      </c>
      <c r="C135" s="15">
        <f t="shared" si="16"/>
        <v>64.400000000000006</v>
      </c>
      <c r="D135" s="15">
        <f t="shared" si="17"/>
        <v>-35000.000000000742</v>
      </c>
      <c r="E135" s="15">
        <f t="shared" si="18"/>
        <v>-35064.400000000744</v>
      </c>
      <c r="F135" s="15">
        <f t="shared" si="19"/>
        <v>0</v>
      </c>
      <c r="G135" s="69"/>
      <c r="H135" s="15">
        <f>INDEX(B133:B141,G133+1)</f>
        <v>-7</v>
      </c>
      <c r="I135" s="15">
        <f>INDEX(C133:C141,G133+1)</f>
        <v>64.400000000000006</v>
      </c>
      <c r="J135" s="15">
        <f>INDEX(D133:D141,G133+1)</f>
        <v>-35000.000000000742</v>
      </c>
    </row>
    <row r="136" spans="1:11" s="15" customFormat="1" ht="15" customHeight="1" x14ac:dyDescent="0.3">
      <c r="A136" s="64"/>
      <c r="B136" s="15">
        <f t="shared" si="15"/>
        <v>2</v>
      </c>
      <c r="C136" s="15">
        <f t="shared" si="16"/>
        <v>73.599999999999994</v>
      </c>
      <c r="D136" s="15">
        <f t="shared" si="17"/>
        <v>-98000.000000002095</v>
      </c>
      <c r="E136" s="15">
        <f t="shared" si="18"/>
        <v>-98073.600000002101</v>
      </c>
      <c r="F136" s="15">
        <f t="shared" si="19"/>
        <v>0</v>
      </c>
      <c r="G136" s="69"/>
      <c r="H136" s="67" t="s">
        <v>45</v>
      </c>
      <c r="I136" s="67"/>
      <c r="J136" s="67"/>
    </row>
    <row r="137" spans="1:11" s="15" customFormat="1" ht="15" customHeight="1" x14ac:dyDescent="0.3">
      <c r="A137" s="64"/>
      <c r="B137" s="15">
        <f t="shared" si="15"/>
        <v>7</v>
      </c>
      <c r="C137" s="15">
        <f t="shared" si="16"/>
        <v>80</v>
      </c>
      <c r="D137" s="15">
        <f t="shared" si="17"/>
        <v>-133000.00000000285</v>
      </c>
      <c r="E137" s="15">
        <f t="shared" si="18"/>
        <v>-133080.00000000285</v>
      </c>
      <c r="F137" s="15">
        <f t="shared" si="19"/>
        <v>0</v>
      </c>
      <c r="G137" s="69"/>
      <c r="H137" s="20" t="s">
        <v>19</v>
      </c>
      <c r="I137" s="15">
        <f>SLOPE(I134:I135,H134:H135)</f>
        <v>1.5000000000000009</v>
      </c>
      <c r="J137" s="15">
        <f>SLOPE(J134:J135,H134:H135)</f>
        <v>-7000.0000000001492</v>
      </c>
    </row>
    <row r="138" spans="1:11" s="15" customFormat="1" ht="15" customHeight="1" x14ac:dyDescent="0.3">
      <c r="A138" s="64"/>
      <c r="B138" s="15">
        <f t="shared" si="15"/>
        <v>14</v>
      </c>
      <c r="C138" s="15">
        <f t="shared" si="16"/>
        <v>80</v>
      </c>
      <c r="D138" s="15">
        <f t="shared" si="17"/>
        <v>-182000.0000000039</v>
      </c>
      <c r="E138" s="15">
        <f>D138-C138</f>
        <v>-182080.0000000039</v>
      </c>
      <c r="F138" s="15">
        <f>IF(SIGN(E138*E139)=1,0,1)</f>
        <v>0</v>
      </c>
      <c r="G138" s="69"/>
      <c r="H138" s="20" t="s">
        <v>20</v>
      </c>
      <c r="I138" s="15">
        <f>INTERCEPT(I134:I135,H134:H135)</f>
        <v>74.90000000000002</v>
      </c>
      <c r="J138" s="15">
        <f>INTERCEPT(J134:J135,H134:H135)</f>
        <v>-84000.00000000179</v>
      </c>
    </row>
    <row r="139" spans="1:11" s="15" customFormat="1" ht="15.75" customHeight="1" x14ac:dyDescent="0.3">
      <c r="A139" s="64"/>
      <c r="B139" s="15">
        <f t="shared" si="15"/>
        <v>25</v>
      </c>
      <c r="C139" s="15">
        <f t="shared" si="16"/>
        <v>80</v>
      </c>
      <c r="D139" s="15">
        <f t="shared" si="17"/>
        <v>-259000.00000000553</v>
      </c>
      <c r="E139" s="15">
        <f t="shared" si="18"/>
        <v>-259080.00000000553</v>
      </c>
      <c r="F139" s="15">
        <f t="shared" si="19"/>
        <v>0</v>
      </c>
      <c r="G139" s="69"/>
      <c r="H139" s="67" t="s">
        <v>46</v>
      </c>
      <c r="I139" s="67"/>
      <c r="J139" s="67"/>
      <c r="K139" s="46" t="s">
        <v>51</v>
      </c>
    </row>
    <row r="140" spans="1:11" s="15" customFormat="1" x14ac:dyDescent="0.3">
      <c r="A140" s="64"/>
      <c r="B140" s="15">
        <f t="shared" si="15"/>
        <v>35</v>
      </c>
      <c r="C140" s="15">
        <f t="shared" si="16"/>
        <v>80</v>
      </c>
      <c r="D140" s="15">
        <f t="shared" si="17"/>
        <v>-329000.00000000698</v>
      </c>
      <c r="E140" s="15">
        <f t="shared" si="18"/>
        <v>-329080.00000000698</v>
      </c>
      <c r="F140" s="15">
        <f t="shared" si="19"/>
        <v>0</v>
      </c>
      <c r="G140" s="69"/>
      <c r="H140" s="67" t="s">
        <v>48</v>
      </c>
      <c r="I140" s="67"/>
      <c r="J140" s="44">
        <f>(J137*I138-I137*J138)/(J137-I137)</f>
        <v>56.887809755052494</v>
      </c>
      <c r="K140" s="15">
        <f>J140</f>
        <v>56.887809755052494</v>
      </c>
    </row>
    <row r="141" spans="1:11" s="15" customFormat="1" x14ac:dyDescent="0.3">
      <c r="A141" s="64"/>
      <c r="B141" s="15">
        <f t="shared" si="15"/>
        <v>0</v>
      </c>
      <c r="C141" s="15">
        <f t="shared" si="16"/>
        <v>0</v>
      </c>
      <c r="D141" s="15">
        <f t="shared" si="17"/>
        <v>-84000.00000000179</v>
      </c>
      <c r="E141" s="15">
        <f t="shared" si="18"/>
        <v>-84000.00000000179</v>
      </c>
      <c r="F141" s="15">
        <f>F102</f>
        <v>0</v>
      </c>
      <c r="G141" s="69"/>
      <c r="H141" s="67" t="s">
        <v>47</v>
      </c>
      <c r="I141" s="67"/>
      <c r="J141" s="44">
        <f>ROUND((J140-J138)/J137,1)</f>
        <v>-12</v>
      </c>
      <c r="K141" s="19">
        <f>G76</f>
        <v>-20</v>
      </c>
    </row>
    <row r="142" spans="1:11" s="15" customFormat="1" x14ac:dyDescent="0.3"/>
    <row r="143" spans="1:11" s="15" customFormat="1" x14ac:dyDescent="0.3"/>
    <row r="144" spans="1:11" s="15" customFormat="1" x14ac:dyDescent="0.3"/>
    <row r="145" s="15" customFormat="1" x14ac:dyDescent="0.3"/>
    <row r="146" s="15" customFormat="1" x14ac:dyDescent="0.3"/>
    <row r="147" s="15" customFormat="1" x14ac:dyDescent="0.3"/>
    <row r="148" s="15" customFormat="1" x14ac:dyDescent="0.3"/>
    <row r="149" s="15" customFormat="1" x14ac:dyDescent="0.3"/>
    <row r="150" s="15" customFormat="1" x14ac:dyDescent="0.3"/>
    <row r="151" s="15" customFormat="1" x14ac:dyDescent="0.3"/>
    <row r="152" s="15" customFormat="1" x14ac:dyDescent="0.3"/>
    <row r="153" s="15" customFormat="1" x14ac:dyDescent="0.3"/>
    <row r="154" s="15" customFormat="1" x14ac:dyDescent="0.3"/>
    <row r="155" s="15" customFormat="1" x14ac:dyDescent="0.3"/>
    <row r="156" s="15" customFormat="1" x14ac:dyDescent="0.3"/>
    <row r="157" s="15" customFormat="1" x14ac:dyDescent="0.3"/>
    <row r="158" s="15" customFormat="1" x14ac:dyDescent="0.3"/>
    <row r="159" s="15" customFormat="1" x14ac:dyDescent="0.3"/>
    <row r="160" s="15" customFormat="1" x14ac:dyDescent="0.3"/>
    <row r="161" s="15" customFormat="1" x14ac:dyDescent="0.3"/>
    <row r="162" s="15" customFormat="1" x14ac:dyDescent="0.3"/>
    <row r="163" s="15" customFormat="1" x14ac:dyDescent="0.3"/>
    <row r="164" s="15" customFormat="1" x14ac:dyDescent="0.3"/>
    <row r="165" s="15" customFormat="1" x14ac:dyDescent="0.3"/>
    <row r="166" s="15" customFormat="1" x14ac:dyDescent="0.3"/>
    <row r="167" s="15" customFormat="1" x14ac:dyDescent="0.3"/>
    <row r="168" s="15" customFormat="1" x14ac:dyDescent="0.3"/>
    <row r="169" s="15" customFormat="1" x14ac:dyDescent="0.3"/>
    <row r="170" s="15" customFormat="1" x14ac:dyDescent="0.3"/>
    <row r="171" s="15" customFormat="1" x14ac:dyDescent="0.3"/>
    <row r="172" s="15" customFormat="1" x14ac:dyDescent="0.3"/>
    <row r="173" s="15" customFormat="1" x14ac:dyDescent="0.3"/>
    <row r="174" s="15" customFormat="1" x14ac:dyDescent="0.3"/>
    <row r="175" s="15" customFormat="1" x14ac:dyDescent="0.3"/>
    <row r="176" s="15" customFormat="1" x14ac:dyDescent="0.3"/>
    <row r="177" s="15" customFormat="1" x14ac:dyDescent="0.3"/>
    <row r="178" s="15" customFormat="1" x14ac:dyDescent="0.3"/>
    <row r="179" s="15" customFormat="1" x14ac:dyDescent="0.3"/>
    <row r="180" s="15" customFormat="1" x14ac:dyDescent="0.3"/>
    <row r="181" s="15" customFormat="1" x14ac:dyDescent="0.3"/>
    <row r="182" s="15" customFormat="1" x14ac:dyDescent="0.3"/>
    <row r="183" s="15" customFormat="1" x14ac:dyDescent="0.3"/>
    <row r="184" s="15" customFormat="1" x14ac:dyDescent="0.3"/>
    <row r="185" s="15" customFormat="1" x14ac:dyDescent="0.3"/>
    <row r="186" s="15" customFormat="1" x14ac:dyDescent="0.3"/>
    <row r="187" s="15" customFormat="1" x14ac:dyDescent="0.3"/>
    <row r="188" s="15" customFormat="1" x14ac:dyDescent="0.3"/>
    <row r="189" s="15" customFormat="1" x14ac:dyDescent="0.3"/>
    <row r="190" s="15" customFormat="1" x14ac:dyDescent="0.3"/>
    <row r="191" s="15" customFormat="1" x14ac:dyDescent="0.3"/>
    <row r="192" s="15" customFormat="1" x14ac:dyDescent="0.3"/>
    <row r="193" s="15" customFormat="1" x14ac:dyDescent="0.3"/>
    <row r="194" s="15" customFormat="1" x14ac:dyDescent="0.3"/>
    <row r="195" s="15" customFormat="1" x14ac:dyDescent="0.3"/>
    <row r="196" s="15" customFormat="1" x14ac:dyDescent="0.3"/>
    <row r="197" s="15" customFormat="1" x14ac:dyDescent="0.3"/>
    <row r="198" s="15" customFormat="1" x14ac:dyDescent="0.3"/>
    <row r="199" s="15" customFormat="1" x14ac:dyDescent="0.3"/>
    <row r="200" s="15" customFormat="1" x14ac:dyDescent="0.3"/>
    <row r="201" s="15" customFormat="1" x14ac:dyDescent="0.3"/>
    <row r="202" s="15" customFormat="1" x14ac:dyDescent="0.3"/>
    <row r="203" s="15" customFormat="1" x14ac:dyDescent="0.3"/>
    <row r="204" s="15" customFormat="1" x14ac:dyDescent="0.3"/>
    <row r="205" s="15" customFormat="1" x14ac:dyDescent="0.3"/>
    <row r="206" s="15" customFormat="1" x14ac:dyDescent="0.3"/>
    <row r="207" s="15" customFormat="1" x14ac:dyDescent="0.3"/>
    <row r="208" s="15" customFormat="1" x14ac:dyDescent="0.3"/>
    <row r="209" s="15" customFormat="1" x14ac:dyDescent="0.3"/>
    <row r="210" s="15" customFormat="1" x14ac:dyDescent="0.3"/>
    <row r="211" s="15" customFormat="1" x14ac:dyDescent="0.3"/>
    <row r="212" s="15" customFormat="1" x14ac:dyDescent="0.3"/>
    <row r="213" s="15" customFormat="1" x14ac:dyDescent="0.3"/>
    <row r="214" s="15" customFormat="1" x14ac:dyDescent="0.3"/>
    <row r="215" s="15" customFormat="1" x14ac:dyDescent="0.3"/>
    <row r="216" s="15" customFormat="1" x14ac:dyDescent="0.3"/>
    <row r="217" s="15" customFormat="1" x14ac:dyDescent="0.3"/>
    <row r="218" s="15" customFormat="1" x14ac:dyDescent="0.3"/>
    <row r="219" s="15" customFormat="1" x14ac:dyDescent="0.3"/>
    <row r="220" s="15" customFormat="1" x14ac:dyDescent="0.3"/>
    <row r="221" s="15" customFormat="1" x14ac:dyDescent="0.3"/>
    <row r="222" s="15" customFormat="1" x14ac:dyDescent="0.3"/>
    <row r="223" s="15" customFormat="1" x14ac:dyDescent="0.3"/>
    <row r="224" s="15" customFormat="1" x14ac:dyDescent="0.3"/>
    <row r="225" s="15" customFormat="1" x14ac:dyDescent="0.3"/>
    <row r="226" s="15" customFormat="1" x14ac:dyDescent="0.3"/>
    <row r="227" s="15" customFormat="1" x14ac:dyDescent="0.3"/>
    <row r="228" s="15" customFormat="1" x14ac:dyDescent="0.3"/>
    <row r="229" s="15" customFormat="1" x14ac:dyDescent="0.3"/>
    <row r="230" s="15" customFormat="1" x14ac:dyDescent="0.3"/>
    <row r="231" s="15" customFormat="1" x14ac:dyDescent="0.3"/>
    <row r="232" s="15" customFormat="1" x14ac:dyDescent="0.3"/>
    <row r="233" s="15" customFormat="1" x14ac:dyDescent="0.3"/>
    <row r="234" s="15" customFormat="1" x14ac:dyDescent="0.3"/>
    <row r="235" s="15" customFormat="1" x14ac:dyDescent="0.3"/>
    <row r="236" s="15" customFormat="1" x14ac:dyDescent="0.3"/>
    <row r="237" s="15" customFormat="1" x14ac:dyDescent="0.3"/>
    <row r="238" s="15" customFormat="1" x14ac:dyDescent="0.3"/>
    <row r="239" s="15" customFormat="1" x14ac:dyDescent="0.3"/>
    <row r="240" s="15" customFormat="1" x14ac:dyDescent="0.3"/>
    <row r="241" s="15" customFormat="1" x14ac:dyDescent="0.3"/>
    <row r="242" s="15" customFormat="1" x14ac:dyDescent="0.3"/>
    <row r="243" s="15" customFormat="1" x14ac:dyDescent="0.3"/>
    <row r="244" s="15" customFormat="1" x14ac:dyDescent="0.3"/>
    <row r="245" s="15" customFormat="1" x14ac:dyDescent="0.3"/>
    <row r="246" s="15" customFormat="1" x14ac:dyDescent="0.3"/>
    <row r="247" s="15" customFormat="1" x14ac:dyDescent="0.3"/>
    <row r="248" s="15" customFormat="1" x14ac:dyDescent="0.3"/>
    <row r="249" s="15" customFormat="1" x14ac:dyDescent="0.3"/>
    <row r="250" s="15" customFormat="1" x14ac:dyDescent="0.3"/>
    <row r="251" s="15" customFormat="1" x14ac:dyDescent="0.3"/>
    <row r="252" s="15" customFormat="1" x14ac:dyDescent="0.3"/>
    <row r="253" s="15" customFormat="1" x14ac:dyDescent="0.3"/>
    <row r="254" s="15" customFormat="1" x14ac:dyDescent="0.3"/>
    <row r="255" s="15" customFormat="1" x14ac:dyDescent="0.3"/>
    <row r="256" s="15" customFormat="1" x14ac:dyDescent="0.3"/>
    <row r="257" s="15" customFormat="1" x14ac:dyDescent="0.3"/>
    <row r="258" s="15" customFormat="1" x14ac:dyDescent="0.3"/>
    <row r="259" s="15" customFormat="1" x14ac:dyDescent="0.3"/>
    <row r="260" s="15" customFormat="1" x14ac:dyDescent="0.3"/>
    <row r="261" s="15" customFormat="1" x14ac:dyDescent="0.3"/>
    <row r="262" s="15" customFormat="1" x14ac:dyDescent="0.3"/>
    <row r="263" s="15" customFormat="1" x14ac:dyDescent="0.3"/>
    <row r="264" s="15" customFormat="1" x14ac:dyDescent="0.3"/>
    <row r="265" s="15" customFormat="1" x14ac:dyDescent="0.3"/>
    <row r="266" s="15" customFormat="1" x14ac:dyDescent="0.3"/>
    <row r="267" s="15" customFormat="1" x14ac:dyDescent="0.3"/>
    <row r="268" s="15" customFormat="1" x14ac:dyDescent="0.3"/>
    <row r="269" s="15" customFormat="1" x14ac:dyDescent="0.3"/>
    <row r="270" s="15" customFormat="1" x14ac:dyDescent="0.3"/>
    <row r="271" s="15" customFormat="1" x14ac:dyDescent="0.3"/>
    <row r="272" s="15" customFormat="1" x14ac:dyDescent="0.3"/>
    <row r="273" s="15" customFormat="1" x14ac:dyDescent="0.3"/>
    <row r="274" s="15" customFormat="1" x14ac:dyDescent="0.3"/>
    <row r="275" s="15" customFormat="1" x14ac:dyDescent="0.3"/>
    <row r="276" s="15" customFormat="1" x14ac:dyDescent="0.3"/>
    <row r="277" s="15" customFormat="1" x14ac:dyDescent="0.3"/>
    <row r="278" s="15" customFormat="1" x14ac:dyDescent="0.3"/>
    <row r="279" s="15" customFormat="1" x14ac:dyDescent="0.3"/>
    <row r="280" s="15" customFormat="1" x14ac:dyDescent="0.3"/>
    <row r="281" s="15" customFormat="1" x14ac:dyDescent="0.3"/>
    <row r="282" s="15" customFormat="1" x14ac:dyDescent="0.3"/>
    <row r="283" s="15" customFormat="1" x14ac:dyDescent="0.3"/>
    <row r="284" s="15" customFormat="1" x14ac:dyDescent="0.3"/>
    <row r="285" s="15" customFormat="1" x14ac:dyDescent="0.3"/>
    <row r="286" s="15" customFormat="1" x14ac:dyDescent="0.3"/>
    <row r="287" s="15" customFormat="1" x14ac:dyDescent="0.3"/>
    <row r="288" s="15" customFormat="1" x14ac:dyDescent="0.3"/>
    <row r="289" s="15" customFormat="1" x14ac:dyDescent="0.3"/>
    <row r="290" s="15" customFormat="1" x14ac:dyDescent="0.3"/>
    <row r="291" s="15" customFormat="1" x14ac:dyDescent="0.3"/>
    <row r="292" s="15" customFormat="1" x14ac:dyDescent="0.3"/>
    <row r="293" s="15" customFormat="1" x14ac:dyDescent="0.3"/>
    <row r="294" s="15" customFormat="1" x14ac:dyDescent="0.3"/>
    <row r="295" s="15" customFormat="1" x14ac:dyDescent="0.3"/>
    <row r="296" s="15" customFormat="1" x14ac:dyDescent="0.3"/>
    <row r="297" s="15" customFormat="1" x14ac:dyDescent="0.3"/>
    <row r="298" s="15" customFormat="1" x14ac:dyDescent="0.3"/>
    <row r="299" s="15" customFormat="1" x14ac:dyDescent="0.3"/>
    <row r="300" s="15" customFormat="1" x14ac:dyDescent="0.3"/>
    <row r="301" s="15" customFormat="1" x14ac:dyDescent="0.3"/>
    <row r="302" s="15" customFormat="1" x14ac:dyDescent="0.3"/>
    <row r="303" s="15" customFormat="1" x14ac:dyDescent="0.3"/>
    <row r="304" s="15" customFormat="1" x14ac:dyDescent="0.3"/>
    <row r="305" s="15" customFormat="1" x14ac:dyDescent="0.3"/>
    <row r="306" s="15" customFormat="1" x14ac:dyDescent="0.3"/>
    <row r="307" s="15" customFormat="1" x14ac:dyDescent="0.3"/>
    <row r="308" s="15" customFormat="1" x14ac:dyDescent="0.3"/>
    <row r="309" s="15" customFormat="1" x14ac:dyDescent="0.3"/>
    <row r="310" s="15" customFormat="1" x14ac:dyDescent="0.3"/>
    <row r="311" s="15" customFormat="1" x14ac:dyDescent="0.3"/>
    <row r="312" s="15" customFormat="1" x14ac:dyDescent="0.3"/>
    <row r="313" s="15" customFormat="1" x14ac:dyDescent="0.3"/>
    <row r="314" s="15" customFormat="1" x14ac:dyDescent="0.3"/>
    <row r="315" s="15" customFormat="1" x14ac:dyDescent="0.3"/>
    <row r="316" s="15" customFormat="1" x14ac:dyDescent="0.3"/>
    <row r="317" s="15" customFormat="1" x14ac:dyDescent="0.3"/>
    <row r="318" s="15" customFormat="1" x14ac:dyDescent="0.3"/>
    <row r="319" s="15" customFormat="1" x14ac:dyDescent="0.3"/>
    <row r="320" s="15" customFormat="1" x14ac:dyDescent="0.3"/>
    <row r="321" s="15" customFormat="1" x14ac:dyDescent="0.3"/>
    <row r="322" s="15" customFormat="1" x14ac:dyDescent="0.3"/>
    <row r="323" s="15" customFormat="1" x14ac:dyDescent="0.3"/>
    <row r="324" s="15" customFormat="1" x14ac:dyDescent="0.3"/>
    <row r="325" s="15" customFormat="1" x14ac:dyDescent="0.3"/>
    <row r="326" s="15" customFormat="1" x14ac:dyDescent="0.3"/>
    <row r="327" s="15" customFormat="1" x14ac:dyDescent="0.3"/>
    <row r="328" s="15" customFormat="1" x14ac:dyDescent="0.3"/>
    <row r="329" s="15" customFormat="1" x14ac:dyDescent="0.3"/>
    <row r="330" s="15" customFormat="1" x14ac:dyDescent="0.3"/>
    <row r="331" s="15" customFormat="1" x14ac:dyDescent="0.3"/>
    <row r="332" s="15" customFormat="1" x14ac:dyDescent="0.3"/>
    <row r="333" s="15" customFormat="1" x14ac:dyDescent="0.3"/>
    <row r="334" s="15" customFormat="1" x14ac:dyDescent="0.3"/>
    <row r="335" s="15" customFormat="1" x14ac:dyDescent="0.3"/>
    <row r="336" s="15" customFormat="1" x14ac:dyDescent="0.3"/>
    <row r="337" spans="15:191" s="15" customFormat="1" x14ac:dyDescent="0.3"/>
    <row r="338" spans="15:191" s="13" customFormat="1" x14ac:dyDescent="0.3"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</row>
    <row r="339" spans="15:191" s="13" customFormat="1" x14ac:dyDescent="0.3"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</row>
    <row r="340" spans="15:191" s="13" customFormat="1" x14ac:dyDescent="0.3"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</row>
    <row r="341" spans="15:191" s="13" customFormat="1" x14ac:dyDescent="0.3"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</row>
    <row r="342" spans="15:191" s="13" customFormat="1" x14ac:dyDescent="0.3"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</row>
    <row r="343" spans="15:191" s="15" customFormat="1" x14ac:dyDescent="0.3"/>
  </sheetData>
  <protectedRanges>
    <protectedRange sqref="C6:C9" name="Oblast1_1"/>
  </protectedRanges>
  <mergeCells count="59"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A65:A74"/>
    <mergeCell ref="E65:H65"/>
    <mergeCell ref="E66:F67"/>
    <mergeCell ref="E68:F69"/>
    <mergeCell ref="E70:F73"/>
    <mergeCell ref="E12:L18"/>
    <mergeCell ref="B13:D18"/>
    <mergeCell ref="A48:A57"/>
    <mergeCell ref="E48:H48"/>
    <mergeCell ref="E49:F50"/>
    <mergeCell ref="E51:F52"/>
    <mergeCell ref="E53:F56"/>
    <mergeCell ref="A9:B9"/>
    <mergeCell ref="A1:M3"/>
    <mergeCell ref="B4:D5"/>
    <mergeCell ref="A6:B6"/>
    <mergeCell ref="A7:B7"/>
    <mergeCell ref="A8:B8"/>
  </mergeCells>
  <dataValidations count="3">
    <dataValidation type="list" allowBlank="1" showInputMessage="1" showErrorMessage="1" sqref="C7" xr:uid="{16E4FA1E-453C-48F3-9978-67AC4A22E69A}">
      <formula1>$G$68:$G$69</formula1>
    </dataValidation>
    <dataValidation type="list" allowBlank="1" showInputMessage="1" showErrorMessage="1" sqref="C9" xr:uid="{818D6A0D-2C20-48F1-9597-38FCFEA0850E}">
      <formula1>$G$66:$G$67</formula1>
    </dataValidation>
    <dataValidation type="list" allowBlank="1" showInputMessage="1" showErrorMessage="1" sqref="C10" xr:uid="{A51D26BE-2123-4E3E-A63A-2B2B8D9A8662}">
      <formula1>$C$59:$C$63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114300</xdr:rowOff>
                  </from>
                  <to>
                    <xdr:col>2</xdr:col>
                    <xdr:colOff>1165860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locked="0" defaultSize="0" autoFill="0" autoLine="0" autoPict="0" macro="[0]!Makro2">
                <anchor moveWithCells="1">
                  <from>
                    <xdr:col>2</xdr:col>
                    <xdr:colOff>137160</xdr:colOff>
                    <xdr:row>41</xdr:row>
                    <xdr:rowOff>114300</xdr:rowOff>
                  </from>
                  <to>
                    <xdr:col>3</xdr:col>
                    <xdr:colOff>441960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1341120</xdr:colOff>
                    <xdr:row>41</xdr:row>
                    <xdr:rowOff>106680</xdr:rowOff>
                  </from>
                  <to>
                    <xdr:col>4</xdr:col>
                    <xdr:colOff>617220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07B1-9A88-47DF-BCAF-A88D1CB3D4EC}">
  <sheetPr codeName="List5">
    <pageSetUpPr fitToPage="1"/>
  </sheetPr>
  <dimension ref="A1:HW343"/>
  <sheetViews>
    <sheetView tabSelected="1" zoomScale="70" zoomScaleNormal="70" workbookViewId="0">
      <selection activeCell="C10" sqref="C10"/>
    </sheetView>
  </sheetViews>
  <sheetFormatPr defaultColWidth="9.109375" defaultRowHeight="14.4" x14ac:dyDescent="0.3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4" width="9.109375" style="13"/>
    <col min="15" max="231" width="9.109375" style="15"/>
    <col min="232" max="16384" width="9.109375" style="12"/>
  </cols>
  <sheetData>
    <row r="1" spans="1:13" ht="9.9" customHeight="1" x14ac:dyDescent="0.3">
      <c r="A1" s="51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9.9" customHeight="1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9.9" customHeight="1" thickBot="1" x14ac:dyDescent="0.3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3">
      <c r="A4" s="1"/>
      <c r="B4" s="60" t="s">
        <v>0</v>
      </c>
      <c r="C4" s="60"/>
      <c r="D4" s="6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3">
      <c r="A5" s="1"/>
      <c r="B5" s="60"/>
      <c r="C5" s="60"/>
      <c r="D5" s="6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3">
      <c r="A6" s="49" t="s">
        <v>1</v>
      </c>
      <c r="B6" s="50"/>
      <c r="C6" s="3">
        <v>-15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3">
      <c r="A7" s="49" t="s">
        <v>3</v>
      </c>
      <c r="B7" s="50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3">
      <c r="A8" s="49" t="s">
        <v>9</v>
      </c>
      <c r="B8" s="50"/>
      <c r="C8" s="25">
        <v>66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3">
      <c r="A9" s="49" t="s">
        <v>7</v>
      </c>
      <c r="B9" s="50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3">
      <c r="A10" s="4"/>
      <c r="B10" s="14" t="s">
        <v>57</v>
      </c>
      <c r="C10" s="24">
        <v>3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3">
      <c r="A11" s="4"/>
      <c r="B11" s="14" t="s">
        <v>60</v>
      </c>
      <c r="C11" s="26">
        <f>IF(C10="BEZ KASKÁDY",9,C10*9)</f>
        <v>27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3">
      <c r="A12" s="5"/>
      <c r="B12" s="10"/>
      <c r="C12" s="10"/>
      <c r="D12" s="10"/>
      <c r="E12" s="61" t="s">
        <v>58</v>
      </c>
      <c r="F12" s="61"/>
      <c r="G12" s="61"/>
      <c r="H12" s="61"/>
      <c r="I12" s="61"/>
      <c r="J12" s="61"/>
      <c r="K12" s="61"/>
      <c r="L12" s="61"/>
      <c r="M12" s="2"/>
    </row>
    <row r="13" spans="1:13" ht="15" customHeight="1" x14ac:dyDescent="0.3">
      <c r="A13" s="1"/>
      <c r="B13" s="62" t="s">
        <v>59</v>
      </c>
      <c r="C13" s="63"/>
      <c r="D13" s="63"/>
      <c r="E13" s="61"/>
      <c r="F13" s="61"/>
      <c r="G13" s="61"/>
      <c r="H13" s="61"/>
      <c r="I13" s="61"/>
      <c r="J13" s="61"/>
      <c r="K13" s="61"/>
      <c r="L13" s="61"/>
      <c r="M13" s="2"/>
    </row>
    <row r="14" spans="1:13" x14ac:dyDescent="0.3">
      <c r="A14" s="1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1"/>
      <c r="M14" s="2"/>
    </row>
    <row r="15" spans="1:13" x14ac:dyDescent="0.3">
      <c r="A15" s="1"/>
      <c r="B15" s="63"/>
      <c r="C15" s="63"/>
      <c r="D15" s="63"/>
      <c r="E15" s="61"/>
      <c r="F15" s="61"/>
      <c r="G15" s="61"/>
      <c r="H15" s="61"/>
      <c r="I15" s="61"/>
      <c r="J15" s="61"/>
      <c r="K15" s="61"/>
      <c r="L15" s="61"/>
      <c r="M15" s="2"/>
    </row>
    <row r="16" spans="1:13" x14ac:dyDescent="0.3">
      <c r="A16" s="1"/>
      <c r="B16" s="63"/>
      <c r="C16" s="63"/>
      <c r="D16" s="63"/>
      <c r="E16" s="61"/>
      <c r="F16" s="61"/>
      <c r="G16" s="61"/>
      <c r="H16" s="61"/>
      <c r="I16" s="61"/>
      <c r="J16" s="61"/>
      <c r="K16" s="61"/>
      <c r="L16" s="61"/>
      <c r="M16" s="2"/>
    </row>
    <row r="17" spans="1:13" x14ac:dyDescent="0.3">
      <c r="A17" s="1"/>
      <c r="B17" s="63"/>
      <c r="C17" s="63"/>
      <c r="D17" s="63"/>
      <c r="E17" s="61"/>
      <c r="F17" s="61"/>
      <c r="G17" s="61"/>
      <c r="H17" s="61"/>
      <c r="I17" s="61"/>
      <c r="J17" s="61"/>
      <c r="K17" s="61"/>
      <c r="L17" s="61"/>
      <c r="M17" s="2"/>
    </row>
    <row r="18" spans="1:13" x14ac:dyDescent="0.3">
      <c r="A18" s="1"/>
      <c r="B18" s="63"/>
      <c r="C18" s="63"/>
      <c r="D18" s="63"/>
      <c r="E18" s="61"/>
      <c r="F18" s="61"/>
      <c r="G18" s="61"/>
      <c r="H18" s="61"/>
      <c r="I18" s="61"/>
      <c r="J18" s="61"/>
      <c r="K18" s="61"/>
      <c r="L18" s="61"/>
      <c r="M18" s="2"/>
    </row>
    <row r="19" spans="1:13" x14ac:dyDescent="0.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" thickBot="1" x14ac:dyDescent="0.3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s="15" customFormat="1" x14ac:dyDescent="0.3">
      <c r="A48" s="64" t="s">
        <v>21</v>
      </c>
      <c r="B48" s="28" t="s">
        <v>18</v>
      </c>
      <c r="C48" s="28" t="s">
        <v>62</v>
      </c>
      <c r="D48" s="28" t="s">
        <v>63</v>
      </c>
      <c r="E48" s="65" t="s">
        <v>30</v>
      </c>
      <c r="F48" s="65"/>
      <c r="G48" s="65"/>
      <c r="H48" s="65"/>
      <c r="I48" s="27"/>
      <c r="J48" s="27"/>
      <c r="K48" s="27"/>
      <c r="L48" s="27"/>
      <c r="M48" s="27"/>
    </row>
    <row r="49" spans="1:13" s="15" customFormat="1" x14ac:dyDescent="0.3">
      <c r="A49" s="64"/>
      <c r="B49" s="29">
        <v>-20</v>
      </c>
      <c r="C49" s="30">
        <v>4</v>
      </c>
      <c r="D49" s="30">
        <v>10.4</v>
      </c>
      <c r="E49" s="66" t="s">
        <v>31</v>
      </c>
      <c r="F49" s="66"/>
      <c r="G49" s="16" t="s">
        <v>8</v>
      </c>
      <c r="I49" s="27"/>
      <c r="J49" s="27"/>
      <c r="K49" s="27"/>
      <c r="L49" s="27"/>
      <c r="M49" s="27"/>
    </row>
    <row r="50" spans="1:13" s="15" customFormat="1" x14ac:dyDescent="0.3">
      <c r="A50" s="64"/>
      <c r="B50" s="29">
        <v>-15</v>
      </c>
      <c r="C50" s="30">
        <v>4.7</v>
      </c>
      <c r="D50" s="30">
        <v>12.5</v>
      </c>
      <c r="E50" s="66"/>
      <c r="F50" s="66"/>
      <c r="G50" s="16" t="s">
        <v>13</v>
      </c>
      <c r="I50" s="27"/>
      <c r="J50" s="27"/>
      <c r="K50" s="27"/>
      <c r="L50" s="27"/>
      <c r="M50" s="27"/>
    </row>
    <row r="51" spans="1:13" s="15" customFormat="1" x14ac:dyDescent="0.3">
      <c r="A51" s="64"/>
      <c r="B51" s="29">
        <v>-7</v>
      </c>
      <c r="C51" s="30">
        <v>3.8</v>
      </c>
      <c r="D51" s="30">
        <v>15.9</v>
      </c>
      <c r="E51" s="66" t="s">
        <v>32</v>
      </c>
      <c r="F51" s="66"/>
      <c r="G51" s="16">
        <v>15</v>
      </c>
      <c r="I51" s="27"/>
      <c r="J51" s="27"/>
      <c r="K51" s="27"/>
      <c r="L51" s="27"/>
      <c r="M51" s="27"/>
    </row>
    <row r="52" spans="1:13" s="15" customFormat="1" x14ac:dyDescent="0.3">
      <c r="A52" s="64"/>
      <c r="B52" s="29">
        <v>2</v>
      </c>
      <c r="C52" s="30">
        <v>4</v>
      </c>
      <c r="D52" s="30">
        <v>19.3</v>
      </c>
      <c r="E52" s="66"/>
      <c r="F52" s="66"/>
      <c r="G52" s="16">
        <v>20</v>
      </c>
      <c r="I52" s="27"/>
      <c r="J52" s="27"/>
      <c r="K52" s="27"/>
      <c r="L52" s="27"/>
      <c r="M52" s="27"/>
    </row>
    <row r="53" spans="1:13" s="15" customFormat="1" x14ac:dyDescent="0.3">
      <c r="A53" s="64"/>
      <c r="B53" s="29">
        <v>7</v>
      </c>
      <c r="C53" s="30">
        <v>4.8</v>
      </c>
      <c r="D53" s="30">
        <v>20</v>
      </c>
      <c r="E53" s="66" t="s">
        <v>33</v>
      </c>
      <c r="F53" s="66"/>
      <c r="G53" s="16">
        <v>-12</v>
      </c>
      <c r="I53" s="27"/>
      <c r="J53" s="27"/>
      <c r="K53" s="27" t="s">
        <v>56</v>
      </c>
      <c r="L53" s="27"/>
      <c r="M53" s="27"/>
    </row>
    <row r="54" spans="1:13" s="15" customFormat="1" x14ac:dyDescent="0.3">
      <c r="A54" s="64"/>
      <c r="B54" s="29">
        <v>14</v>
      </c>
      <c r="C54" s="30">
        <v>5.5</v>
      </c>
      <c r="D54" s="30">
        <v>20</v>
      </c>
      <c r="E54" s="66"/>
      <c r="F54" s="66"/>
      <c r="G54" s="16">
        <v>-15</v>
      </c>
      <c r="I54" s="27"/>
      <c r="J54" s="27"/>
      <c r="K54" s="27"/>
      <c r="L54" s="27"/>
      <c r="M54" s="27"/>
    </row>
    <row r="55" spans="1:13" s="15" customFormat="1" x14ac:dyDescent="0.3">
      <c r="A55" s="64"/>
      <c r="B55" s="29">
        <v>25</v>
      </c>
      <c r="C55" s="30">
        <v>6.8</v>
      </c>
      <c r="D55" s="30">
        <v>20</v>
      </c>
      <c r="E55" s="66"/>
      <c r="F55" s="66"/>
      <c r="G55" s="16">
        <v>-17</v>
      </c>
      <c r="I55" s="27"/>
      <c r="J55" s="27"/>
      <c r="K55" s="27"/>
      <c r="L55" s="27"/>
      <c r="M55" s="27"/>
    </row>
    <row r="56" spans="1:13" s="15" customFormat="1" x14ac:dyDescent="0.3">
      <c r="A56" s="64"/>
      <c r="B56" s="29">
        <v>35</v>
      </c>
      <c r="C56" s="30">
        <v>7.5</v>
      </c>
      <c r="D56" s="30">
        <v>20</v>
      </c>
      <c r="E56" s="66"/>
      <c r="F56" s="66"/>
      <c r="G56" s="16">
        <v>-20</v>
      </c>
      <c r="I56" s="27"/>
      <c r="J56" s="27"/>
      <c r="K56" s="27"/>
      <c r="L56" s="27"/>
      <c r="M56" s="27"/>
    </row>
    <row r="57" spans="1:13" s="15" customFormat="1" x14ac:dyDescent="0.3">
      <c r="A57" s="64"/>
      <c r="B57" s="31"/>
      <c r="C57" s="32"/>
      <c r="D57" s="32"/>
      <c r="I57" s="27"/>
      <c r="J57" s="27"/>
      <c r="K57" s="27"/>
      <c r="L57" s="27"/>
      <c r="M57" s="27"/>
    </row>
    <row r="58" spans="1:13" s="15" customForma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s="15" customFormat="1" x14ac:dyDescent="0.3">
      <c r="A59" s="27"/>
      <c r="B59" s="33" t="s">
        <v>53</v>
      </c>
      <c r="C59" s="27" t="s">
        <v>55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s="15" customFormat="1" x14ac:dyDescent="0.3">
      <c r="A60" s="27"/>
      <c r="B60" s="27"/>
      <c r="C60" s="27">
        <v>2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s="15" customFormat="1" x14ac:dyDescent="0.3">
      <c r="A61" s="27"/>
      <c r="B61" s="27"/>
      <c r="C61" s="27">
        <v>3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s="15" customFormat="1" x14ac:dyDescent="0.3">
      <c r="A62" s="27"/>
      <c r="B62" s="27"/>
      <c r="C62" s="27">
        <v>4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s="15" customFormat="1" x14ac:dyDescent="0.3">
      <c r="A63" s="27"/>
      <c r="B63" s="27"/>
      <c r="C63" s="27">
        <v>5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s="15" customFormat="1" x14ac:dyDescent="0.3">
      <c r="A64" s="34"/>
      <c r="B64" s="34"/>
      <c r="C64" s="34"/>
    </row>
    <row r="65" spans="1:11" s="15" customFormat="1" ht="22.8" x14ac:dyDescent="0.3">
      <c r="A65" s="64" t="s">
        <v>21</v>
      </c>
      <c r="B65" s="28" t="s">
        <v>18</v>
      </c>
      <c r="C65" s="28" t="s">
        <v>36</v>
      </c>
      <c r="D65" s="28" t="s">
        <v>35</v>
      </c>
      <c r="E65" s="65" t="s">
        <v>30</v>
      </c>
      <c r="F65" s="65"/>
      <c r="G65" s="65"/>
      <c r="H65" s="65"/>
      <c r="K65" s="15" t="s">
        <v>52</v>
      </c>
    </row>
    <row r="66" spans="1:11" s="15" customFormat="1" x14ac:dyDescent="0.3">
      <c r="A66" s="64"/>
      <c r="B66" s="35">
        <f>B49</f>
        <v>-20</v>
      </c>
      <c r="C66" s="35">
        <f>IF($C$10=$C$59,C49*1,$C$10*C49)</f>
        <v>12</v>
      </c>
      <c r="D66" s="35">
        <f t="shared" ref="C66:D73" si="0">IF($C$10=$C$59,D49*1,$C$10*D49)</f>
        <v>31.200000000000003</v>
      </c>
      <c r="E66" s="66" t="s">
        <v>31</v>
      </c>
      <c r="F66" s="66"/>
      <c r="G66" s="16" t="s">
        <v>8</v>
      </c>
      <c r="K66" s="15">
        <v>1</v>
      </c>
    </row>
    <row r="67" spans="1:11" s="15" customFormat="1" x14ac:dyDescent="0.3">
      <c r="A67" s="64"/>
      <c r="B67" s="35">
        <f t="shared" ref="B67:B73" si="1">B50</f>
        <v>-15</v>
      </c>
      <c r="C67" s="35">
        <f t="shared" si="0"/>
        <v>14.100000000000001</v>
      </c>
      <c r="D67" s="35">
        <f t="shared" si="0"/>
        <v>37.5</v>
      </c>
      <c r="E67" s="66"/>
      <c r="F67" s="66"/>
      <c r="G67" s="16" t="s">
        <v>13</v>
      </c>
      <c r="K67" s="15">
        <v>2</v>
      </c>
    </row>
    <row r="68" spans="1:11" s="15" customFormat="1" x14ac:dyDescent="0.3">
      <c r="A68" s="64"/>
      <c r="B68" s="35">
        <f t="shared" si="1"/>
        <v>-7</v>
      </c>
      <c r="C68" s="35">
        <f t="shared" si="0"/>
        <v>11.399999999999999</v>
      </c>
      <c r="D68" s="35">
        <f t="shared" si="0"/>
        <v>47.7</v>
      </c>
      <c r="E68" s="66" t="s">
        <v>32</v>
      </c>
      <c r="F68" s="66"/>
      <c r="G68" s="16">
        <v>15</v>
      </c>
      <c r="K68" s="15">
        <v>3</v>
      </c>
    </row>
    <row r="69" spans="1:11" s="15" customFormat="1" x14ac:dyDescent="0.3">
      <c r="A69" s="64"/>
      <c r="B69" s="35">
        <f t="shared" si="1"/>
        <v>2</v>
      </c>
      <c r="C69" s="35">
        <f t="shared" si="0"/>
        <v>12</v>
      </c>
      <c r="D69" s="35">
        <f t="shared" si="0"/>
        <v>57.900000000000006</v>
      </c>
      <c r="E69" s="66"/>
      <c r="F69" s="66"/>
      <c r="G69" s="16">
        <v>20</v>
      </c>
      <c r="K69" s="15">
        <v>4</v>
      </c>
    </row>
    <row r="70" spans="1:11" s="15" customFormat="1" x14ac:dyDescent="0.3">
      <c r="A70" s="64"/>
      <c r="B70" s="35">
        <f t="shared" si="1"/>
        <v>7</v>
      </c>
      <c r="C70" s="35">
        <f>IF($C$10=$C$59,C53*1,$C$10*C53)</f>
        <v>14.399999999999999</v>
      </c>
      <c r="D70" s="35">
        <f t="shared" si="0"/>
        <v>60</v>
      </c>
      <c r="E70" s="66" t="s">
        <v>33</v>
      </c>
      <c r="F70" s="66"/>
      <c r="G70" s="16">
        <v>-12</v>
      </c>
      <c r="K70" s="15">
        <v>5</v>
      </c>
    </row>
    <row r="71" spans="1:11" s="15" customFormat="1" x14ac:dyDescent="0.3">
      <c r="A71" s="64"/>
      <c r="B71" s="35">
        <f t="shared" si="1"/>
        <v>14</v>
      </c>
      <c r="C71" s="35">
        <f t="shared" si="0"/>
        <v>16.5</v>
      </c>
      <c r="D71" s="35">
        <f t="shared" si="0"/>
        <v>60</v>
      </c>
      <c r="E71" s="66"/>
      <c r="F71" s="66"/>
      <c r="G71" s="16">
        <v>-15</v>
      </c>
    </row>
    <row r="72" spans="1:11" s="15" customFormat="1" x14ac:dyDescent="0.3">
      <c r="A72" s="64"/>
      <c r="B72" s="35">
        <f t="shared" si="1"/>
        <v>25</v>
      </c>
      <c r="C72" s="35">
        <f t="shared" si="0"/>
        <v>20.399999999999999</v>
      </c>
      <c r="D72" s="35">
        <f t="shared" si="0"/>
        <v>60</v>
      </c>
      <c r="E72" s="66"/>
      <c r="F72" s="66"/>
      <c r="G72" s="16">
        <v>-17</v>
      </c>
    </row>
    <row r="73" spans="1:11" s="15" customFormat="1" x14ac:dyDescent="0.3">
      <c r="A73" s="64"/>
      <c r="B73" s="35">
        <f t="shared" si="1"/>
        <v>35</v>
      </c>
      <c r="C73" s="35">
        <f t="shared" si="0"/>
        <v>22.5</v>
      </c>
      <c r="D73" s="35">
        <f t="shared" si="0"/>
        <v>60</v>
      </c>
      <c r="E73" s="66"/>
      <c r="F73" s="66"/>
      <c r="G73" s="16">
        <v>-20</v>
      </c>
    </row>
    <row r="74" spans="1:11" s="15" customFormat="1" x14ac:dyDescent="0.3">
      <c r="A74" s="64"/>
      <c r="B74" s="35"/>
      <c r="C74" s="35"/>
      <c r="D74" s="35"/>
    </row>
    <row r="75" spans="1:11" s="15" customFormat="1" ht="15" customHeight="1" x14ac:dyDescent="0.3">
      <c r="A75" s="64" t="s">
        <v>22</v>
      </c>
      <c r="B75" s="16" t="s">
        <v>23</v>
      </c>
      <c r="C75" s="17" t="s">
        <v>10</v>
      </c>
      <c r="D75" s="17" t="s">
        <v>11</v>
      </c>
      <c r="E75" s="16"/>
      <c r="F75" s="70" t="s">
        <v>28</v>
      </c>
      <c r="G75" s="27" t="s">
        <v>10</v>
      </c>
      <c r="H75" s="27" t="s">
        <v>11</v>
      </c>
    </row>
    <row r="76" spans="1:11" s="15" customFormat="1" ht="15" customHeight="1" x14ac:dyDescent="0.3">
      <c r="A76" s="64"/>
      <c r="B76" s="18" t="s">
        <v>12</v>
      </c>
      <c r="C76" s="17">
        <f>C7</f>
        <v>15</v>
      </c>
      <c r="D76" s="17">
        <f>C6</f>
        <v>-15</v>
      </c>
      <c r="E76" s="17" t="s">
        <v>2</v>
      </c>
      <c r="F76" s="70"/>
      <c r="G76" s="36">
        <v>-20</v>
      </c>
      <c r="H76" s="27">
        <f>D77</f>
        <v>66</v>
      </c>
    </row>
    <row r="77" spans="1:11" s="15" customFormat="1" ht="15.75" customHeight="1" x14ac:dyDescent="0.3">
      <c r="A77" s="64"/>
      <c r="B77" s="18" t="s">
        <v>4</v>
      </c>
      <c r="C77" s="37">
        <v>0</v>
      </c>
      <c r="D77" s="17">
        <f>IF(C9="OTOPNÁ TĚLESA",(C8)*1.1,(C8))</f>
        <v>66</v>
      </c>
      <c r="E77" s="17" t="s">
        <v>5</v>
      </c>
      <c r="F77" s="70"/>
      <c r="G77" s="27">
        <f>D76</f>
        <v>-15</v>
      </c>
      <c r="H77" s="27">
        <f>D77</f>
        <v>66</v>
      </c>
    </row>
    <row r="78" spans="1:11" s="15" customFormat="1" ht="15" customHeight="1" x14ac:dyDescent="0.3">
      <c r="A78" s="64"/>
      <c r="B78" s="65" t="s">
        <v>24</v>
      </c>
      <c r="C78" s="65"/>
      <c r="D78" s="65"/>
      <c r="E78" s="65"/>
      <c r="F78" s="70" t="s">
        <v>29</v>
      </c>
      <c r="G78" s="27" t="s">
        <v>10</v>
      </c>
      <c r="H78" s="27" t="s">
        <v>11</v>
      </c>
    </row>
    <row r="79" spans="1:11" s="15" customFormat="1" ht="15" customHeight="1" x14ac:dyDescent="0.3">
      <c r="A79" s="64"/>
      <c r="B79" s="27" t="s">
        <v>10</v>
      </c>
      <c r="C79" s="27">
        <f>C76</f>
        <v>15</v>
      </c>
      <c r="D79" s="38">
        <f>D76</f>
        <v>-15</v>
      </c>
      <c r="E79" s="27">
        <f>D76</f>
        <v>-15</v>
      </c>
      <c r="F79" s="70"/>
      <c r="G79" s="19">
        <f>G77</f>
        <v>-15</v>
      </c>
      <c r="H79" s="27">
        <f>H76</f>
        <v>66</v>
      </c>
    </row>
    <row r="80" spans="1:11" s="15" customFormat="1" ht="15.75" customHeight="1" x14ac:dyDescent="0.3">
      <c r="A80" s="64"/>
      <c r="B80" s="27" t="s">
        <v>11</v>
      </c>
      <c r="C80" s="38">
        <f>C77</f>
        <v>0</v>
      </c>
      <c r="D80" s="27">
        <f>D77</f>
        <v>66</v>
      </c>
      <c r="E80" s="38">
        <f>C77</f>
        <v>0</v>
      </c>
      <c r="F80" s="70"/>
      <c r="G80" s="27">
        <f>G77</f>
        <v>-15</v>
      </c>
      <c r="H80" s="36">
        <v>0</v>
      </c>
    </row>
    <row r="81" spans="1:10" s="15" customFormat="1" ht="15" customHeight="1" x14ac:dyDescent="0.3">
      <c r="A81" s="64"/>
      <c r="B81" s="65" t="s">
        <v>25</v>
      </c>
      <c r="C81" s="65"/>
      <c r="D81" s="65"/>
      <c r="E81" s="65"/>
    </row>
    <row r="82" spans="1:10" s="15" customFormat="1" ht="15" customHeight="1" x14ac:dyDescent="0.3">
      <c r="A82" s="64"/>
      <c r="B82" s="27" t="s">
        <v>26</v>
      </c>
      <c r="C82" s="20" t="s">
        <v>10</v>
      </c>
      <c r="D82" s="21" t="s">
        <v>11</v>
      </c>
      <c r="E82" s="67"/>
    </row>
    <row r="83" spans="1:10" s="15" customFormat="1" ht="15" customHeight="1" x14ac:dyDescent="0.3">
      <c r="A83" s="64"/>
      <c r="B83" s="20">
        <v>1</v>
      </c>
      <c r="C83" s="20">
        <f>C76</f>
        <v>15</v>
      </c>
      <c r="D83" s="21">
        <f>C77</f>
        <v>0</v>
      </c>
      <c r="E83" s="67"/>
    </row>
    <row r="84" spans="1:10" s="15" customFormat="1" ht="15.75" customHeight="1" x14ac:dyDescent="0.3">
      <c r="A84" s="64"/>
      <c r="B84" s="20">
        <v>2</v>
      </c>
      <c r="C84" s="20">
        <f>D76</f>
        <v>-15</v>
      </c>
      <c r="D84" s="20">
        <f>D77</f>
        <v>66</v>
      </c>
      <c r="E84" s="67"/>
    </row>
    <row r="85" spans="1:10" s="15" customFormat="1" x14ac:dyDescent="0.3">
      <c r="A85" s="64"/>
      <c r="B85" s="39"/>
      <c r="C85" s="39" t="s">
        <v>14</v>
      </c>
      <c r="D85" s="39" t="s">
        <v>15</v>
      </c>
      <c r="E85" s="67"/>
    </row>
    <row r="86" spans="1:10" s="15" customFormat="1" x14ac:dyDescent="0.3">
      <c r="A86" s="64"/>
      <c r="B86" s="27" t="s">
        <v>27</v>
      </c>
      <c r="C86" s="40" cm="1">
        <f t="array" ref="C86:D86">LINEST(D83:D84,C83:C84,1)</f>
        <v>-2.1999999999999993</v>
      </c>
      <c r="D86" s="41">
        <v>33</v>
      </c>
      <c r="E86" s="67"/>
    </row>
    <row r="87" spans="1:10" s="15" customFormat="1" ht="15" customHeight="1" x14ac:dyDescent="0.3">
      <c r="A87" s="64" t="s">
        <v>34</v>
      </c>
      <c r="B87" s="68" t="s">
        <v>36</v>
      </c>
      <c r="C87" s="68"/>
      <c r="D87" s="68" t="s">
        <v>35</v>
      </c>
      <c r="E87" s="68"/>
      <c r="F87" s="64"/>
      <c r="G87" s="64"/>
      <c r="H87" s="64"/>
      <c r="I87" s="64"/>
      <c r="J87" s="64"/>
    </row>
    <row r="88" spans="1:10" s="15" customFormat="1" ht="15" customHeight="1" x14ac:dyDescent="0.3">
      <c r="A88" s="64"/>
      <c r="B88" s="37" t="s">
        <v>10</v>
      </c>
      <c r="C88" s="37" t="s">
        <v>11</v>
      </c>
      <c r="D88" s="37" t="s">
        <v>10</v>
      </c>
      <c r="E88" s="37" t="s">
        <v>11</v>
      </c>
      <c r="F88" s="64"/>
      <c r="G88" s="64"/>
      <c r="H88" s="64"/>
      <c r="I88" s="64"/>
      <c r="J88" s="64"/>
    </row>
    <row r="89" spans="1:10" s="15" customFormat="1" ht="15" customHeight="1" x14ac:dyDescent="0.3">
      <c r="A89" s="64"/>
      <c r="B89" s="42">
        <f>B90</f>
        <v>8.2800000000000029</v>
      </c>
      <c r="C89" s="43">
        <f>C90</f>
        <v>14.784000000000001</v>
      </c>
      <c r="D89" s="42">
        <f>D90</f>
        <v>-6.7900000000000036</v>
      </c>
      <c r="E89" s="43">
        <f>E90</f>
        <v>47.938000000000002</v>
      </c>
      <c r="F89" s="64"/>
      <c r="G89" s="64"/>
      <c r="H89" s="64"/>
      <c r="I89" s="64"/>
      <c r="J89" s="64"/>
    </row>
    <row r="90" spans="1:10" s="15" customFormat="1" ht="15" customHeight="1" x14ac:dyDescent="0.3">
      <c r="A90" s="64"/>
      <c r="B90" s="22">
        <f>J102</f>
        <v>8.2800000000000029</v>
      </c>
      <c r="C90" s="43">
        <f>J101</f>
        <v>14.784000000000001</v>
      </c>
      <c r="D90" s="42">
        <f>J113</f>
        <v>-6.7900000000000036</v>
      </c>
      <c r="E90" s="23">
        <f>J112</f>
        <v>47.938000000000002</v>
      </c>
      <c r="F90" s="64"/>
      <c r="G90" s="64"/>
      <c r="H90" s="64"/>
      <c r="I90" s="64"/>
      <c r="J90" s="64"/>
    </row>
    <row r="91" spans="1:10" s="15" customFormat="1" ht="15" customHeight="1" x14ac:dyDescent="0.3">
      <c r="A91" s="64"/>
      <c r="B91" s="42">
        <f>B90</f>
        <v>8.2800000000000029</v>
      </c>
      <c r="C91" s="43">
        <v>0</v>
      </c>
      <c r="D91" s="42">
        <f>D90</f>
        <v>-6.7900000000000036</v>
      </c>
      <c r="E91" s="43">
        <v>0</v>
      </c>
      <c r="F91" s="64"/>
      <c r="G91" s="64"/>
      <c r="H91" s="64"/>
      <c r="I91" s="64"/>
      <c r="J91" s="64"/>
    </row>
    <row r="92" spans="1:10" s="15" customFormat="1" ht="15" customHeight="1" x14ac:dyDescent="0.3">
      <c r="A92" s="64"/>
      <c r="B92" s="67" t="s">
        <v>37</v>
      </c>
      <c r="C92" s="67"/>
      <c r="D92" s="67"/>
      <c r="E92" s="67"/>
      <c r="F92" s="67"/>
      <c r="G92" s="67"/>
      <c r="H92" s="67"/>
      <c r="I92" s="67"/>
      <c r="J92" s="67"/>
    </row>
    <row r="93" spans="1:10" s="15" customFormat="1" ht="15" customHeight="1" x14ac:dyDescent="0.3">
      <c r="A93" s="64"/>
      <c r="B93" s="15" t="s">
        <v>39</v>
      </c>
      <c r="C93" s="15" t="s">
        <v>40</v>
      </c>
      <c r="D93" s="15" t="s">
        <v>11</v>
      </c>
      <c r="E93" s="15" t="s">
        <v>16</v>
      </c>
      <c r="F93" s="15" t="s">
        <v>17</v>
      </c>
      <c r="G93" s="15" t="s">
        <v>41</v>
      </c>
      <c r="H93" s="67" t="s">
        <v>42</v>
      </c>
      <c r="I93" s="67"/>
      <c r="J93" s="67"/>
    </row>
    <row r="94" spans="1:10" s="15" customFormat="1" ht="15" customHeight="1" x14ac:dyDescent="0.3">
      <c r="A94" s="64"/>
      <c r="B94" s="15">
        <f t="shared" ref="B94:C102" si="2">B66</f>
        <v>-20</v>
      </c>
      <c r="C94" s="15">
        <f t="shared" si="2"/>
        <v>12</v>
      </c>
      <c r="D94" s="15">
        <f>$C$86*B94+$D$86</f>
        <v>76.999999999999986</v>
      </c>
      <c r="E94" s="15">
        <f>D94-C94</f>
        <v>64.999999999999986</v>
      </c>
      <c r="F94" s="15">
        <f>IF(SIGN(E94*E95)=1,0,1)</f>
        <v>0</v>
      </c>
      <c r="G94" s="69">
        <f>MATCH(1,F94:F102,0)</f>
        <v>5</v>
      </c>
      <c r="H94" s="15" t="s">
        <v>10</v>
      </c>
      <c r="I94" s="15" t="s">
        <v>43</v>
      </c>
      <c r="J94" s="15" t="s">
        <v>44</v>
      </c>
    </row>
    <row r="95" spans="1:10" s="15" customFormat="1" ht="15" customHeight="1" x14ac:dyDescent="0.3">
      <c r="A95" s="64"/>
      <c r="B95" s="15">
        <f t="shared" si="2"/>
        <v>-15</v>
      </c>
      <c r="C95" s="15">
        <f t="shared" si="2"/>
        <v>14.100000000000001</v>
      </c>
      <c r="D95" s="15">
        <f t="shared" ref="D95:D102" si="3">$C$86*B95+$D$86</f>
        <v>65.999999999999986</v>
      </c>
      <c r="E95" s="15">
        <f t="shared" ref="E95:E102" si="4">D95-C95</f>
        <v>51.899999999999984</v>
      </c>
      <c r="F95" s="15">
        <f t="shared" ref="F95:F101" si="5">IF(SIGN(E95*E96)=1,0,1)</f>
        <v>0</v>
      </c>
      <c r="G95" s="69"/>
      <c r="H95" s="15">
        <f>INDEX(B94:B102,G94)</f>
        <v>7</v>
      </c>
      <c r="I95" s="15">
        <f>INDEX(C94:C102,G94)</f>
        <v>14.399999999999999</v>
      </c>
      <c r="J95" s="15">
        <f>INDEX(D94:D102,G94)</f>
        <v>17.600000000000005</v>
      </c>
    </row>
    <row r="96" spans="1:10" s="15" customFormat="1" ht="15" customHeight="1" x14ac:dyDescent="0.3">
      <c r="A96" s="64"/>
      <c r="B96" s="15">
        <f t="shared" si="2"/>
        <v>-7</v>
      </c>
      <c r="C96" s="15">
        <f t="shared" si="2"/>
        <v>11.399999999999999</v>
      </c>
      <c r="D96" s="15">
        <f t="shared" si="3"/>
        <v>48.399999999999991</v>
      </c>
      <c r="E96" s="15">
        <f t="shared" si="4"/>
        <v>36.999999999999993</v>
      </c>
      <c r="F96" s="15">
        <f t="shared" si="5"/>
        <v>0</v>
      </c>
      <c r="G96" s="69"/>
      <c r="H96" s="15">
        <f>INDEX(B94:B102,G94+1)</f>
        <v>14</v>
      </c>
      <c r="I96" s="15">
        <f>INDEX(C94:C102,G94+1)</f>
        <v>16.5</v>
      </c>
      <c r="J96" s="15">
        <f>INDEX(D94:D102,G94+1)</f>
        <v>2.2000000000000099</v>
      </c>
    </row>
    <row r="97" spans="1:10" s="15" customFormat="1" ht="15" customHeight="1" x14ac:dyDescent="0.3">
      <c r="A97" s="64"/>
      <c r="B97" s="15">
        <f t="shared" si="2"/>
        <v>2</v>
      </c>
      <c r="C97" s="15">
        <f t="shared" si="2"/>
        <v>12</v>
      </c>
      <c r="D97" s="15">
        <f t="shared" si="3"/>
        <v>28.6</v>
      </c>
      <c r="E97" s="15">
        <f t="shared" si="4"/>
        <v>16.600000000000001</v>
      </c>
      <c r="F97" s="15">
        <f t="shared" si="5"/>
        <v>0</v>
      </c>
      <c r="G97" s="69"/>
      <c r="H97" s="67" t="s">
        <v>45</v>
      </c>
      <c r="I97" s="67"/>
      <c r="J97" s="67"/>
    </row>
    <row r="98" spans="1:10" s="15" customFormat="1" x14ac:dyDescent="0.3">
      <c r="A98" s="64"/>
      <c r="B98" s="15">
        <f t="shared" si="2"/>
        <v>7</v>
      </c>
      <c r="C98" s="15">
        <f t="shared" si="2"/>
        <v>14.399999999999999</v>
      </c>
      <c r="D98" s="15">
        <f t="shared" si="3"/>
        <v>17.600000000000005</v>
      </c>
      <c r="E98" s="15">
        <f t="shared" si="4"/>
        <v>3.2000000000000064</v>
      </c>
      <c r="F98" s="15">
        <f t="shared" si="5"/>
        <v>1</v>
      </c>
      <c r="G98" s="69"/>
      <c r="H98" s="20" t="s">
        <v>19</v>
      </c>
      <c r="I98" s="15">
        <f>SLOPE(I95:I96,H95:H96)</f>
        <v>0.30000000000000021</v>
      </c>
      <c r="J98" s="15">
        <f>SLOPE(J95:J96,H95:H96)</f>
        <v>-2.1999999999999993</v>
      </c>
    </row>
    <row r="99" spans="1:10" s="15" customFormat="1" x14ac:dyDescent="0.3">
      <c r="A99" s="64"/>
      <c r="B99" s="15">
        <f t="shared" si="2"/>
        <v>14</v>
      </c>
      <c r="C99" s="15">
        <f t="shared" si="2"/>
        <v>16.5</v>
      </c>
      <c r="D99" s="15">
        <f t="shared" si="3"/>
        <v>2.2000000000000099</v>
      </c>
      <c r="E99" s="15">
        <f t="shared" si="4"/>
        <v>-14.29999999999999</v>
      </c>
      <c r="F99" s="15">
        <f t="shared" si="5"/>
        <v>0</v>
      </c>
      <c r="G99" s="69"/>
      <c r="H99" s="20" t="s">
        <v>20</v>
      </c>
      <c r="I99" s="15">
        <f>INTERCEPT(I95:I96,H95:H96)</f>
        <v>12.299999999999997</v>
      </c>
      <c r="J99" s="15">
        <f>INTERCEPT(J95:J96,H95:H96)</f>
        <v>33</v>
      </c>
    </row>
    <row r="100" spans="1:10" s="15" customFormat="1" x14ac:dyDescent="0.3">
      <c r="A100" s="64"/>
      <c r="B100" s="15">
        <f t="shared" si="2"/>
        <v>25</v>
      </c>
      <c r="C100" s="15">
        <f t="shared" si="2"/>
        <v>20.399999999999999</v>
      </c>
      <c r="D100" s="15">
        <f t="shared" si="3"/>
        <v>-21.999999999999986</v>
      </c>
      <c r="E100" s="15">
        <f t="shared" si="4"/>
        <v>-42.399999999999984</v>
      </c>
      <c r="F100" s="15">
        <f t="shared" si="5"/>
        <v>0</v>
      </c>
      <c r="G100" s="69"/>
      <c r="H100" s="67" t="s">
        <v>46</v>
      </c>
      <c r="I100" s="67"/>
      <c r="J100" s="67"/>
    </row>
    <row r="101" spans="1:10" s="15" customFormat="1" x14ac:dyDescent="0.3">
      <c r="A101" s="64"/>
      <c r="B101" s="15">
        <f t="shared" si="2"/>
        <v>35</v>
      </c>
      <c r="C101" s="15">
        <f t="shared" si="2"/>
        <v>22.5</v>
      </c>
      <c r="D101" s="15">
        <f t="shared" si="3"/>
        <v>-43.999999999999972</v>
      </c>
      <c r="E101" s="15">
        <f t="shared" si="4"/>
        <v>-66.499999999999972</v>
      </c>
      <c r="F101" s="15">
        <f t="shared" si="5"/>
        <v>1</v>
      </c>
      <c r="G101" s="69"/>
      <c r="H101" s="67" t="s">
        <v>47</v>
      </c>
      <c r="I101" s="67"/>
      <c r="J101" s="44">
        <f>(J98*I99-I98*J99)/(J98-I98)</f>
        <v>14.784000000000001</v>
      </c>
    </row>
    <row r="102" spans="1:10" s="15" customFormat="1" x14ac:dyDescent="0.3">
      <c r="A102" s="64"/>
      <c r="B102" s="15">
        <f t="shared" si="2"/>
        <v>0</v>
      </c>
      <c r="C102" s="15">
        <f t="shared" si="2"/>
        <v>0</v>
      </c>
      <c r="D102" s="15">
        <f t="shared" si="3"/>
        <v>33</v>
      </c>
      <c r="E102" s="15">
        <f t="shared" si="4"/>
        <v>33</v>
      </c>
      <c r="F102" s="15">
        <f>H80</f>
        <v>0</v>
      </c>
      <c r="G102" s="69"/>
      <c r="H102" s="67" t="s">
        <v>48</v>
      </c>
      <c r="I102" s="67"/>
      <c r="J102" s="44">
        <f>(J101-J99)/J98</f>
        <v>8.2800000000000029</v>
      </c>
    </row>
    <row r="103" spans="1:10" s="15" customFormat="1" x14ac:dyDescent="0.3">
      <c r="A103" s="64"/>
      <c r="B103" s="67" t="s">
        <v>38</v>
      </c>
      <c r="C103" s="67"/>
      <c r="D103" s="67"/>
      <c r="E103" s="67"/>
      <c r="F103" s="67"/>
      <c r="G103" s="67"/>
      <c r="H103" s="67"/>
      <c r="I103" s="67"/>
      <c r="J103" s="67"/>
    </row>
    <row r="104" spans="1:10" s="15" customFormat="1" x14ac:dyDescent="0.3">
      <c r="A104" s="64"/>
      <c r="B104" s="15" t="s">
        <v>39</v>
      </c>
      <c r="C104" s="15" t="s">
        <v>40</v>
      </c>
      <c r="D104" s="15" t="s">
        <v>11</v>
      </c>
      <c r="E104" s="15" t="s">
        <v>16</v>
      </c>
      <c r="F104" s="15" t="s">
        <v>17</v>
      </c>
      <c r="G104" s="15" t="s">
        <v>41</v>
      </c>
      <c r="H104" s="67" t="s">
        <v>42</v>
      </c>
      <c r="I104" s="67"/>
      <c r="J104" s="67"/>
    </row>
    <row r="105" spans="1:10" s="15" customFormat="1" x14ac:dyDescent="0.3">
      <c r="A105" s="64"/>
      <c r="B105" s="15">
        <f>B66</f>
        <v>-20</v>
      </c>
      <c r="C105" s="15">
        <f>D66</f>
        <v>31.200000000000003</v>
      </c>
      <c r="D105" s="15">
        <f>$C$86*B105+$D$86</f>
        <v>76.999999999999986</v>
      </c>
      <c r="E105" s="15">
        <f>D105-C105</f>
        <v>45.799999999999983</v>
      </c>
      <c r="F105" s="15">
        <f>IF(SIGN(E105*E106)=1,0,1)</f>
        <v>0</v>
      </c>
      <c r="G105" s="69">
        <f>MATCH(1,F105:F113,0)</f>
        <v>3</v>
      </c>
      <c r="H105" s="15" t="s">
        <v>10</v>
      </c>
      <c r="I105" s="15" t="s">
        <v>43</v>
      </c>
      <c r="J105" s="15" t="s">
        <v>44</v>
      </c>
    </row>
    <row r="106" spans="1:10" s="15" customFormat="1" x14ac:dyDescent="0.3">
      <c r="A106" s="64"/>
      <c r="B106" s="15">
        <f t="shared" ref="B106:B113" si="6">B67</f>
        <v>-15</v>
      </c>
      <c r="C106" s="15">
        <f t="shared" ref="C106:C113" si="7">D67</f>
        <v>37.5</v>
      </c>
      <c r="D106" s="15">
        <f t="shared" ref="D106:D113" si="8">$C$86*B106+$D$86</f>
        <v>65.999999999999986</v>
      </c>
      <c r="E106" s="15">
        <f t="shared" ref="E106:E113" si="9">D106-C106</f>
        <v>28.499999999999986</v>
      </c>
      <c r="F106" s="15">
        <f t="shared" ref="F106:F112" si="10">IF(SIGN(E106*E107)=1,0,1)</f>
        <v>0</v>
      </c>
      <c r="G106" s="69"/>
      <c r="H106" s="15">
        <f>INDEX(B105:B113,G105)</f>
        <v>-7</v>
      </c>
      <c r="I106" s="15">
        <f>INDEX(C105:C113,G105)</f>
        <v>47.7</v>
      </c>
      <c r="J106" s="15">
        <f>INDEX(D105:D113,G105)</f>
        <v>48.399999999999991</v>
      </c>
    </row>
    <row r="107" spans="1:10" s="15" customFormat="1" x14ac:dyDescent="0.3">
      <c r="A107" s="64"/>
      <c r="B107" s="15">
        <f t="shared" si="6"/>
        <v>-7</v>
      </c>
      <c r="C107" s="15">
        <f t="shared" si="7"/>
        <v>47.7</v>
      </c>
      <c r="D107" s="15">
        <f t="shared" si="8"/>
        <v>48.399999999999991</v>
      </c>
      <c r="E107" s="15">
        <f t="shared" si="9"/>
        <v>0.69999999999998863</v>
      </c>
      <c r="F107" s="15">
        <f t="shared" si="10"/>
        <v>1</v>
      </c>
      <c r="G107" s="69"/>
      <c r="H107" s="15">
        <f>INDEX(B105:B113,G105+1)</f>
        <v>2</v>
      </c>
      <c r="I107" s="15">
        <f>INDEX(C105:C113,G105+1)</f>
        <v>57.900000000000006</v>
      </c>
      <c r="J107" s="15">
        <f>INDEX(D105:D113,G105+1)</f>
        <v>28.6</v>
      </c>
    </row>
    <row r="108" spans="1:10" s="15" customFormat="1" x14ac:dyDescent="0.3">
      <c r="A108" s="64"/>
      <c r="B108" s="15">
        <f t="shared" si="6"/>
        <v>2</v>
      </c>
      <c r="C108" s="15">
        <f t="shared" si="7"/>
        <v>57.900000000000006</v>
      </c>
      <c r="D108" s="15">
        <f t="shared" si="8"/>
        <v>28.6</v>
      </c>
      <c r="E108" s="15">
        <f t="shared" si="9"/>
        <v>-29.300000000000004</v>
      </c>
      <c r="F108" s="15">
        <f t="shared" si="10"/>
        <v>0</v>
      </c>
      <c r="G108" s="69"/>
      <c r="H108" s="67" t="s">
        <v>45</v>
      </c>
      <c r="I108" s="67"/>
      <c r="J108" s="67"/>
    </row>
    <row r="109" spans="1:10" s="15" customFormat="1" x14ac:dyDescent="0.3">
      <c r="A109" s="64"/>
      <c r="B109" s="15">
        <f t="shared" si="6"/>
        <v>7</v>
      </c>
      <c r="C109" s="15">
        <f t="shared" si="7"/>
        <v>60</v>
      </c>
      <c r="D109" s="15">
        <f t="shared" si="8"/>
        <v>17.600000000000005</v>
      </c>
      <c r="E109" s="15">
        <f t="shared" si="9"/>
        <v>-42.399999999999991</v>
      </c>
      <c r="F109" s="15">
        <f t="shared" si="10"/>
        <v>0</v>
      </c>
      <c r="G109" s="69"/>
      <c r="H109" s="20" t="s">
        <v>19</v>
      </c>
      <c r="I109" s="15">
        <f>SLOPE(I106:I107,H106:H107)</f>
        <v>1.1333333333333337</v>
      </c>
      <c r="J109" s="15">
        <f>SLOPE(J106:J107,H106:H107)</f>
        <v>-2.1999999999999993</v>
      </c>
    </row>
    <row r="110" spans="1:10" s="15" customFormat="1" x14ac:dyDescent="0.3">
      <c r="A110" s="64"/>
      <c r="B110" s="15">
        <f t="shared" si="6"/>
        <v>14</v>
      </c>
      <c r="C110" s="15">
        <f t="shared" si="7"/>
        <v>60</v>
      </c>
      <c r="D110" s="15">
        <f t="shared" si="8"/>
        <v>2.2000000000000099</v>
      </c>
      <c r="E110" s="15">
        <f t="shared" si="9"/>
        <v>-57.79999999999999</v>
      </c>
      <c r="F110" s="15">
        <f t="shared" si="10"/>
        <v>0</v>
      </c>
      <c r="G110" s="69"/>
      <c r="H110" s="20" t="s">
        <v>20</v>
      </c>
      <c r="I110" s="15">
        <f>INTERCEPT(I106:I107,H106:H107)</f>
        <v>55.63333333333334</v>
      </c>
      <c r="J110" s="15">
        <f>INTERCEPT(J106:J107,H106:H107)</f>
        <v>33</v>
      </c>
    </row>
    <row r="111" spans="1:10" s="15" customFormat="1" x14ac:dyDescent="0.3">
      <c r="A111" s="64"/>
      <c r="B111" s="15">
        <f t="shared" si="6"/>
        <v>25</v>
      </c>
      <c r="C111" s="15">
        <f t="shared" si="7"/>
        <v>60</v>
      </c>
      <c r="D111" s="15">
        <f t="shared" si="8"/>
        <v>-21.999999999999986</v>
      </c>
      <c r="E111" s="15">
        <f t="shared" si="9"/>
        <v>-81.999999999999986</v>
      </c>
      <c r="F111" s="15">
        <f t="shared" si="10"/>
        <v>0</v>
      </c>
      <c r="G111" s="69"/>
      <c r="H111" s="67" t="s">
        <v>46</v>
      </c>
      <c r="I111" s="67"/>
      <c r="J111" s="67"/>
    </row>
    <row r="112" spans="1:10" s="15" customFormat="1" x14ac:dyDescent="0.3">
      <c r="A112" s="64"/>
      <c r="B112" s="15">
        <f t="shared" si="6"/>
        <v>35</v>
      </c>
      <c r="C112" s="15">
        <f t="shared" si="7"/>
        <v>60</v>
      </c>
      <c r="D112" s="15">
        <f t="shared" si="8"/>
        <v>-43.999999999999972</v>
      </c>
      <c r="E112" s="15">
        <f t="shared" si="9"/>
        <v>-103.99999999999997</v>
      </c>
      <c r="F112" s="15">
        <f t="shared" si="10"/>
        <v>1</v>
      </c>
      <c r="G112" s="69"/>
      <c r="H112" s="67" t="s">
        <v>47</v>
      </c>
      <c r="I112" s="67"/>
      <c r="J112" s="44">
        <f>(J109*I110-I109*J110)/(J109-I109)</f>
        <v>47.938000000000002</v>
      </c>
    </row>
    <row r="113" spans="1:11" s="15" customFormat="1" x14ac:dyDescent="0.3">
      <c r="A113" s="64"/>
      <c r="B113" s="15">
        <f t="shared" si="6"/>
        <v>0</v>
      </c>
      <c r="C113" s="15">
        <f t="shared" si="7"/>
        <v>0</v>
      </c>
      <c r="D113" s="15">
        <f t="shared" si="8"/>
        <v>33</v>
      </c>
      <c r="E113" s="15">
        <f t="shared" si="9"/>
        <v>33</v>
      </c>
      <c r="F113" s="15">
        <f>F102</f>
        <v>0</v>
      </c>
      <c r="G113" s="69"/>
      <c r="H113" s="67" t="s">
        <v>48</v>
      </c>
      <c r="I113" s="67"/>
      <c r="J113" s="44">
        <f>(J112-J110)/J109</f>
        <v>-6.7900000000000036</v>
      </c>
    </row>
    <row r="114" spans="1:11" s="15" customFormat="1" ht="15" customHeight="1" x14ac:dyDescent="0.3">
      <c r="A114" s="64" t="s">
        <v>50</v>
      </c>
      <c r="B114" s="65" t="s">
        <v>49</v>
      </c>
      <c r="C114" s="65"/>
      <c r="D114" s="65"/>
      <c r="E114" s="65"/>
      <c r="F114" s="65"/>
      <c r="G114" s="65"/>
      <c r="H114" s="65"/>
      <c r="I114" s="65"/>
      <c r="J114" s="65"/>
    </row>
    <row r="115" spans="1:11" s="15" customFormat="1" ht="15" customHeight="1" x14ac:dyDescent="0.3">
      <c r="A115" s="64"/>
      <c r="B115" s="27" t="s">
        <v>26</v>
      </c>
      <c r="C115" s="20" t="s">
        <v>10</v>
      </c>
      <c r="D115" s="21" t="s">
        <v>11</v>
      </c>
      <c r="E115" s="67"/>
      <c r="F115" s="67"/>
      <c r="G115" s="67"/>
      <c r="H115" s="67"/>
      <c r="I115" s="67"/>
      <c r="J115" s="67"/>
    </row>
    <row r="116" spans="1:11" s="15" customFormat="1" ht="15" customHeight="1" x14ac:dyDescent="0.3">
      <c r="A116" s="64"/>
      <c r="B116" s="20">
        <v>1</v>
      </c>
      <c r="C116" s="20">
        <f>G79-0.01</f>
        <v>-15.01</v>
      </c>
      <c r="D116" s="21">
        <f>H79</f>
        <v>66</v>
      </c>
      <c r="E116" s="67"/>
      <c r="F116" s="67"/>
      <c r="G116" s="67"/>
      <c r="H116" s="67"/>
      <c r="I116" s="67"/>
      <c r="J116" s="67"/>
    </row>
    <row r="117" spans="1:11" s="15" customFormat="1" ht="15" customHeight="1" x14ac:dyDescent="0.3">
      <c r="A117" s="64"/>
      <c r="B117" s="20">
        <v>2</v>
      </c>
      <c r="C117" s="20">
        <f>G80</f>
        <v>-15</v>
      </c>
      <c r="D117" s="20">
        <f>H80</f>
        <v>0</v>
      </c>
      <c r="E117" s="67"/>
      <c r="F117" s="67"/>
      <c r="G117" s="67"/>
      <c r="H117" s="67"/>
      <c r="I117" s="67"/>
      <c r="J117" s="67"/>
    </row>
    <row r="118" spans="1:11" s="15" customFormat="1" ht="15.75" customHeight="1" x14ac:dyDescent="0.3">
      <c r="A118" s="64"/>
      <c r="B118" s="39"/>
      <c r="C118" s="39" t="s">
        <v>14</v>
      </c>
      <c r="D118" s="39" t="s">
        <v>15</v>
      </c>
      <c r="E118" s="67"/>
      <c r="F118" s="67"/>
      <c r="G118" s="67"/>
      <c r="H118" s="67"/>
      <c r="I118" s="67"/>
      <c r="J118" s="67"/>
    </row>
    <row r="119" spans="1:11" s="15" customFormat="1" ht="15.75" customHeight="1" x14ac:dyDescent="0.3">
      <c r="A119" s="64"/>
      <c r="B119" s="27" t="s">
        <v>27</v>
      </c>
      <c r="C119" s="45" cm="1">
        <f t="array" ref="C119:D119">LINEST(D116:D117,C116:C117,1)</f>
        <v>-6600.000000000141</v>
      </c>
      <c r="D119" s="41">
        <v>-99000.00000000211</v>
      </c>
      <c r="E119" s="67"/>
      <c r="F119" s="67"/>
      <c r="G119" s="67"/>
      <c r="H119" s="67"/>
      <c r="I119" s="67"/>
      <c r="J119" s="67"/>
    </row>
    <row r="120" spans="1:11" s="15" customFormat="1" ht="15" customHeight="1" x14ac:dyDescent="0.3">
      <c r="A120" s="64"/>
      <c r="B120" s="67" t="s">
        <v>37</v>
      </c>
      <c r="C120" s="67"/>
      <c r="D120" s="67"/>
      <c r="E120" s="67"/>
      <c r="F120" s="67"/>
      <c r="G120" s="67"/>
      <c r="H120" s="67"/>
      <c r="I120" s="67"/>
      <c r="J120" s="67"/>
    </row>
    <row r="121" spans="1:11" s="15" customFormat="1" ht="15" customHeight="1" x14ac:dyDescent="0.3">
      <c r="A121" s="64"/>
      <c r="B121" s="15" t="s">
        <v>39</v>
      </c>
      <c r="C121" s="15" t="s">
        <v>40</v>
      </c>
      <c r="D121" s="15" t="s">
        <v>11</v>
      </c>
      <c r="E121" s="15" t="s">
        <v>16</v>
      </c>
      <c r="F121" s="15" t="s">
        <v>17</v>
      </c>
      <c r="G121" s="15" t="s">
        <v>41</v>
      </c>
      <c r="H121" s="67" t="s">
        <v>42</v>
      </c>
      <c r="I121" s="67"/>
      <c r="J121" s="67"/>
    </row>
    <row r="122" spans="1:11" s="15" customFormat="1" ht="15" customHeight="1" x14ac:dyDescent="0.3">
      <c r="A122" s="64"/>
      <c r="B122" s="15">
        <f>B66</f>
        <v>-20</v>
      </c>
      <c r="C122" s="15">
        <f>C66</f>
        <v>12</v>
      </c>
      <c r="D122" s="15">
        <f>$C$119*B122+$D$119</f>
        <v>33000.000000000713</v>
      </c>
      <c r="E122" s="15">
        <f t="shared" ref="E122:E130" si="11">D122-C122</f>
        <v>32988.000000000713</v>
      </c>
      <c r="F122" s="15">
        <f>IF(SIGN(E122*E123)=1,0,1)</f>
        <v>1</v>
      </c>
      <c r="G122" s="69">
        <f>MATCH(1,F122:F130,0)</f>
        <v>1</v>
      </c>
      <c r="H122" s="15" t="s">
        <v>10</v>
      </c>
      <c r="I122" s="15" t="s">
        <v>43</v>
      </c>
      <c r="J122" s="15" t="s">
        <v>44</v>
      </c>
    </row>
    <row r="123" spans="1:11" s="15" customFormat="1" ht="15" customHeight="1" x14ac:dyDescent="0.3">
      <c r="A123" s="64"/>
      <c r="B123" s="15">
        <f t="shared" ref="B123:C130" si="12">B67</f>
        <v>-15</v>
      </c>
      <c r="C123" s="15">
        <f t="shared" si="12"/>
        <v>14.100000000000001</v>
      </c>
      <c r="D123" s="15">
        <f>$C$119*B123+$D$119</f>
        <v>0</v>
      </c>
      <c r="E123" s="15">
        <f t="shared" si="11"/>
        <v>-14.100000000000001</v>
      </c>
      <c r="F123" s="15">
        <f t="shared" ref="F123:F129" si="13">IF(SIGN(E123*E124)=1,0,1)</f>
        <v>0</v>
      </c>
      <c r="G123" s="69"/>
      <c r="H123" s="15">
        <f>INDEX(B122:B130,G122)</f>
        <v>-20</v>
      </c>
      <c r="I123" s="15">
        <f>INDEX(C122:C130,G122)</f>
        <v>12</v>
      </c>
      <c r="J123" s="15">
        <f>INDEX(D122:D130,G122)</f>
        <v>33000.000000000713</v>
      </c>
    </row>
    <row r="124" spans="1:11" s="15" customFormat="1" ht="15" customHeight="1" x14ac:dyDescent="0.3">
      <c r="A124" s="64"/>
      <c r="B124" s="15">
        <f t="shared" si="12"/>
        <v>-7</v>
      </c>
      <c r="C124" s="15">
        <f t="shared" si="12"/>
        <v>11.399999999999999</v>
      </c>
      <c r="D124" s="15">
        <f t="shared" ref="D124:D130" si="14">$C$119*B124+$D$119</f>
        <v>-52800.00000000112</v>
      </c>
      <c r="E124" s="15">
        <f t="shared" si="11"/>
        <v>-52811.400000001122</v>
      </c>
      <c r="F124" s="15">
        <f t="shared" si="13"/>
        <v>0</v>
      </c>
      <c r="G124" s="69"/>
      <c r="H124" s="15">
        <f>INDEX(B122:B130,G122+1)</f>
        <v>-15</v>
      </c>
      <c r="I124" s="15">
        <f>INDEX(C122:C130,G122+1)</f>
        <v>14.100000000000001</v>
      </c>
      <c r="J124" s="15">
        <f>INDEX(D122:D130,G122+1)</f>
        <v>0</v>
      </c>
    </row>
    <row r="125" spans="1:11" s="15" customFormat="1" ht="15" customHeight="1" x14ac:dyDescent="0.3">
      <c r="A125" s="64"/>
      <c r="B125" s="15">
        <f t="shared" si="12"/>
        <v>2</v>
      </c>
      <c r="C125" s="15">
        <f t="shared" si="12"/>
        <v>12</v>
      </c>
      <c r="D125" s="15">
        <f t="shared" si="14"/>
        <v>-112200.00000000239</v>
      </c>
      <c r="E125" s="15">
        <f t="shared" si="11"/>
        <v>-112212.00000000239</v>
      </c>
      <c r="F125" s="15">
        <f t="shared" si="13"/>
        <v>0</v>
      </c>
      <c r="G125" s="69"/>
      <c r="H125" s="67" t="s">
        <v>45</v>
      </c>
      <c r="I125" s="67"/>
      <c r="J125" s="67"/>
    </row>
    <row r="126" spans="1:11" s="15" customFormat="1" ht="15" customHeight="1" x14ac:dyDescent="0.3">
      <c r="A126" s="64"/>
      <c r="B126" s="15">
        <f t="shared" si="12"/>
        <v>7</v>
      </c>
      <c r="C126" s="15">
        <f t="shared" si="12"/>
        <v>14.399999999999999</v>
      </c>
      <c r="D126" s="15">
        <f>$C$119*B126+$D$119</f>
        <v>-145200.00000000309</v>
      </c>
      <c r="E126" s="15">
        <f t="shared" si="11"/>
        <v>-145214.40000000308</v>
      </c>
      <c r="F126" s="15">
        <f t="shared" si="13"/>
        <v>0</v>
      </c>
      <c r="G126" s="69"/>
      <c r="H126" s="20" t="s">
        <v>19</v>
      </c>
      <c r="I126" s="15">
        <f>SLOPE(I123:I124,H123:H124)</f>
        <v>0.42000000000000026</v>
      </c>
      <c r="J126" s="15">
        <f>SLOPE(J123:J124,H123:H124)</f>
        <v>-6600.0000000001419</v>
      </c>
    </row>
    <row r="127" spans="1:11" s="15" customFormat="1" ht="15" customHeight="1" x14ac:dyDescent="0.3">
      <c r="A127" s="64"/>
      <c r="B127" s="15">
        <f t="shared" si="12"/>
        <v>14</v>
      </c>
      <c r="C127" s="15">
        <f t="shared" si="12"/>
        <v>16.5</v>
      </c>
      <c r="D127" s="15">
        <f t="shared" si="14"/>
        <v>-191400.00000000407</v>
      </c>
      <c r="E127" s="15">
        <f t="shared" si="11"/>
        <v>-191416.50000000407</v>
      </c>
      <c r="F127" s="15">
        <f t="shared" si="13"/>
        <v>0</v>
      </c>
      <c r="G127" s="69"/>
      <c r="H127" s="20" t="s">
        <v>20</v>
      </c>
      <c r="I127" s="15">
        <f>INTERCEPT(I123:I124,H123:H124)</f>
        <v>20.400000000000006</v>
      </c>
      <c r="J127" s="15">
        <f>INTERCEPT(J123:J124,H123:H124)</f>
        <v>-99000.000000002125</v>
      </c>
    </row>
    <row r="128" spans="1:11" s="15" customFormat="1" ht="15.75" customHeight="1" x14ac:dyDescent="0.3">
      <c r="A128" s="64"/>
      <c r="B128" s="15">
        <f t="shared" si="12"/>
        <v>25</v>
      </c>
      <c r="C128" s="15">
        <f t="shared" si="12"/>
        <v>20.399999999999999</v>
      </c>
      <c r="D128" s="15">
        <f t="shared" si="14"/>
        <v>-264000.00000000565</v>
      </c>
      <c r="E128" s="15">
        <f t="shared" si="11"/>
        <v>-264020.40000000567</v>
      </c>
      <c r="F128" s="15">
        <f t="shared" si="13"/>
        <v>0</v>
      </c>
      <c r="G128" s="69"/>
      <c r="H128" s="67" t="s">
        <v>46</v>
      </c>
      <c r="I128" s="67"/>
      <c r="J128" s="67"/>
      <c r="K128" s="46" t="s">
        <v>51</v>
      </c>
    </row>
    <row r="129" spans="1:11" s="15" customFormat="1" ht="15" customHeight="1" x14ac:dyDescent="0.3">
      <c r="A129" s="64"/>
      <c r="B129" s="15">
        <f t="shared" si="12"/>
        <v>35</v>
      </c>
      <c r="C129" s="15">
        <f t="shared" si="12"/>
        <v>22.5</v>
      </c>
      <c r="D129" s="15">
        <f t="shared" si="14"/>
        <v>-330000.00000000704</v>
      </c>
      <c r="E129" s="15">
        <f t="shared" si="11"/>
        <v>-330022.50000000704</v>
      </c>
      <c r="F129" s="15">
        <f t="shared" si="13"/>
        <v>0</v>
      </c>
      <c r="G129" s="69"/>
      <c r="H129" s="67" t="s">
        <v>48</v>
      </c>
      <c r="I129" s="67"/>
      <c r="J129" s="44">
        <f>(J126*I127-I126*J127)/(J126-I126)</f>
        <v>14.09910278436827</v>
      </c>
      <c r="K129" s="15">
        <f>J129</f>
        <v>14.09910278436827</v>
      </c>
    </row>
    <row r="130" spans="1:11" s="15" customFormat="1" ht="15.75" customHeight="1" x14ac:dyDescent="0.3">
      <c r="A130" s="64"/>
      <c r="B130" s="15">
        <f t="shared" si="12"/>
        <v>0</v>
      </c>
      <c r="C130" s="15">
        <f t="shared" si="12"/>
        <v>0</v>
      </c>
      <c r="D130" s="15">
        <f t="shared" si="14"/>
        <v>-99000.00000000211</v>
      </c>
      <c r="E130" s="15">
        <f t="shared" si="11"/>
        <v>-99000.00000000211</v>
      </c>
      <c r="F130" s="15">
        <f>F102</f>
        <v>0</v>
      </c>
      <c r="G130" s="69"/>
      <c r="H130" s="67" t="s">
        <v>47</v>
      </c>
      <c r="I130" s="67"/>
      <c r="J130" s="44">
        <f>ROUND((J129-J127)/J126,1)</f>
        <v>-15</v>
      </c>
      <c r="K130" s="19">
        <f>G76</f>
        <v>-20</v>
      </c>
    </row>
    <row r="131" spans="1:11" s="15" customFormat="1" ht="15" customHeight="1" x14ac:dyDescent="0.3">
      <c r="A131" s="64"/>
      <c r="B131" s="67" t="s">
        <v>38</v>
      </c>
      <c r="C131" s="67"/>
      <c r="D131" s="67"/>
      <c r="E131" s="67"/>
      <c r="F131" s="67"/>
      <c r="G131" s="67"/>
      <c r="H131" s="67"/>
      <c r="I131" s="67"/>
      <c r="J131" s="67"/>
    </row>
    <row r="132" spans="1:11" s="15" customFormat="1" ht="15" customHeight="1" x14ac:dyDescent="0.3">
      <c r="A132" s="64"/>
      <c r="B132" s="15" t="s">
        <v>39</v>
      </c>
      <c r="C132" s="15" t="s">
        <v>40</v>
      </c>
      <c r="D132" s="15" t="s">
        <v>11</v>
      </c>
      <c r="E132" s="15" t="s">
        <v>16</v>
      </c>
      <c r="F132" s="15" t="s">
        <v>17</v>
      </c>
      <c r="G132" s="15" t="s">
        <v>41</v>
      </c>
      <c r="H132" s="67" t="s">
        <v>42</v>
      </c>
      <c r="I132" s="67"/>
      <c r="J132" s="67"/>
    </row>
    <row r="133" spans="1:11" s="15" customFormat="1" ht="15" customHeight="1" x14ac:dyDescent="0.3">
      <c r="A133" s="64"/>
      <c r="B133" s="15">
        <f>B122</f>
        <v>-20</v>
      </c>
      <c r="C133" s="15">
        <f>D66</f>
        <v>31.200000000000003</v>
      </c>
      <c r="D133" s="15">
        <f>$C$119*B133+$D$119</f>
        <v>33000.000000000713</v>
      </c>
      <c r="E133" s="15">
        <f>D133-C133</f>
        <v>32968.800000000716</v>
      </c>
      <c r="F133" s="15">
        <f>IF(SIGN(E133*E134)=1,0,1)</f>
        <v>1</v>
      </c>
      <c r="G133" s="69">
        <f>MATCH(1,F133:F141,0)</f>
        <v>1</v>
      </c>
      <c r="H133" s="15" t="s">
        <v>10</v>
      </c>
      <c r="I133" s="15" t="s">
        <v>43</v>
      </c>
      <c r="J133" s="15" t="s">
        <v>44</v>
      </c>
    </row>
    <row r="134" spans="1:11" s="15" customFormat="1" ht="15" customHeight="1" x14ac:dyDescent="0.3">
      <c r="A134" s="64"/>
      <c r="B134" s="15">
        <f t="shared" ref="B134:B141" si="15">B123</f>
        <v>-15</v>
      </c>
      <c r="C134" s="15">
        <f t="shared" ref="C134:C141" si="16">D67</f>
        <v>37.5</v>
      </c>
      <c r="D134" s="15">
        <f t="shared" ref="D134:D141" si="17">$C$119*B134+$D$119</f>
        <v>0</v>
      </c>
      <c r="E134" s="15">
        <f t="shared" ref="E134:E141" si="18">D134-C134</f>
        <v>-37.5</v>
      </c>
      <c r="F134" s="15">
        <f t="shared" ref="F134:F140" si="19">IF(SIGN(E134*E135)=1,0,1)</f>
        <v>0</v>
      </c>
      <c r="G134" s="69"/>
      <c r="H134" s="15">
        <f>INDEX(B133:B141,G133)</f>
        <v>-20</v>
      </c>
      <c r="I134" s="15">
        <f>INDEX(C133:C141,G133)</f>
        <v>31.200000000000003</v>
      </c>
      <c r="J134" s="15">
        <f>INDEX(D133:D141,G133)</f>
        <v>33000.000000000713</v>
      </c>
    </row>
    <row r="135" spans="1:11" s="15" customFormat="1" ht="15" customHeight="1" x14ac:dyDescent="0.3">
      <c r="A135" s="64"/>
      <c r="B135" s="15">
        <f t="shared" si="15"/>
        <v>-7</v>
      </c>
      <c r="C135" s="15">
        <f t="shared" si="16"/>
        <v>47.7</v>
      </c>
      <c r="D135" s="15">
        <f t="shared" si="17"/>
        <v>-52800.00000000112</v>
      </c>
      <c r="E135" s="15">
        <f t="shared" si="18"/>
        <v>-52847.700000001118</v>
      </c>
      <c r="F135" s="15">
        <f t="shared" si="19"/>
        <v>0</v>
      </c>
      <c r="G135" s="69"/>
      <c r="H135" s="15">
        <f>INDEX(B133:B141,G133+1)</f>
        <v>-15</v>
      </c>
      <c r="I135" s="15">
        <f>INDEX(C133:C141,G133+1)</f>
        <v>37.5</v>
      </c>
      <c r="J135" s="15">
        <f>INDEX(D133:D141,G133+1)</f>
        <v>0</v>
      </c>
    </row>
    <row r="136" spans="1:11" s="15" customFormat="1" ht="15" customHeight="1" x14ac:dyDescent="0.3">
      <c r="A136" s="64"/>
      <c r="B136" s="15">
        <f t="shared" si="15"/>
        <v>2</v>
      </c>
      <c r="C136" s="15">
        <f t="shared" si="16"/>
        <v>57.900000000000006</v>
      </c>
      <c r="D136" s="15">
        <f t="shared" si="17"/>
        <v>-112200.00000000239</v>
      </c>
      <c r="E136" s="15">
        <f t="shared" si="18"/>
        <v>-112257.90000000238</v>
      </c>
      <c r="F136" s="15">
        <f t="shared" si="19"/>
        <v>0</v>
      </c>
      <c r="G136" s="69"/>
      <c r="H136" s="67" t="s">
        <v>45</v>
      </c>
      <c r="I136" s="67"/>
      <c r="J136" s="67"/>
    </row>
    <row r="137" spans="1:11" s="15" customFormat="1" ht="15" customHeight="1" x14ac:dyDescent="0.3">
      <c r="A137" s="64"/>
      <c r="B137" s="15">
        <f t="shared" si="15"/>
        <v>7</v>
      </c>
      <c r="C137" s="15">
        <f t="shared" si="16"/>
        <v>60</v>
      </c>
      <c r="D137" s="15">
        <f t="shared" si="17"/>
        <v>-145200.00000000309</v>
      </c>
      <c r="E137" s="15">
        <f t="shared" si="18"/>
        <v>-145260.00000000309</v>
      </c>
      <c r="F137" s="15">
        <f t="shared" si="19"/>
        <v>0</v>
      </c>
      <c r="G137" s="69"/>
      <c r="H137" s="20" t="s">
        <v>19</v>
      </c>
      <c r="I137" s="15">
        <f>SLOPE(I134:I135,H134:H135)</f>
        <v>1.2599999999999993</v>
      </c>
      <c r="J137" s="15">
        <f>SLOPE(J134:J135,H134:H135)</f>
        <v>-6600.0000000001419</v>
      </c>
    </row>
    <row r="138" spans="1:11" s="15" customFormat="1" ht="15" customHeight="1" x14ac:dyDescent="0.3">
      <c r="A138" s="64"/>
      <c r="B138" s="15">
        <f t="shared" si="15"/>
        <v>14</v>
      </c>
      <c r="C138" s="15">
        <f t="shared" si="16"/>
        <v>60</v>
      </c>
      <c r="D138" s="15">
        <f t="shared" si="17"/>
        <v>-191400.00000000407</v>
      </c>
      <c r="E138" s="15">
        <f>D138-C138</f>
        <v>-191460.00000000407</v>
      </c>
      <c r="F138" s="15">
        <f>IF(SIGN(E138*E139)=1,0,1)</f>
        <v>0</v>
      </c>
      <c r="G138" s="69"/>
      <c r="H138" s="20" t="s">
        <v>20</v>
      </c>
      <c r="I138" s="15">
        <f>INTERCEPT(I134:I135,H134:H135)</f>
        <v>56.399999999999991</v>
      </c>
      <c r="J138" s="15">
        <f>INTERCEPT(J134:J135,H134:H135)</f>
        <v>-99000.000000002125</v>
      </c>
    </row>
    <row r="139" spans="1:11" s="15" customFormat="1" ht="15.75" customHeight="1" x14ac:dyDescent="0.3">
      <c r="A139" s="64"/>
      <c r="B139" s="15">
        <f t="shared" si="15"/>
        <v>25</v>
      </c>
      <c r="C139" s="15">
        <f t="shared" si="16"/>
        <v>60</v>
      </c>
      <c r="D139" s="15">
        <f t="shared" si="17"/>
        <v>-264000.00000000565</v>
      </c>
      <c r="E139" s="15">
        <f t="shared" si="18"/>
        <v>-264060.00000000565</v>
      </c>
      <c r="F139" s="15">
        <f t="shared" si="19"/>
        <v>0</v>
      </c>
      <c r="G139" s="69"/>
      <c r="H139" s="67" t="s">
        <v>46</v>
      </c>
      <c r="I139" s="67"/>
      <c r="J139" s="67"/>
      <c r="K139" s="46" t="s">
        <v>51</v>
      </c>
    </row>
    <row r="140" spans="1:11" s="15" customFormat="1" x14ac:dyDescent="0.3">
      <c r="A140" s="64"/>
      <c r="B140" s="15">
        <f t="shared" si="15"/>
        <v>35</v>
      </c>
      <c r="C140" s="15">
        <f t="shared" si="16"/>
        <v>60</v>
      </c>
      <c r="D140" s="15">
        <f t="shared" si="17"/>
        <v>-330000.00000000704</v>
      </c>
      <c r="E140" s="15">
        <f t="shared" si="18"/>
        <v>-330060.00000000704</v>
      </c>
      <c r="F140" s="15">
        <f t="shared" si="19"/>
        <v>0</v>
      </c>
      <c r="G140" s="69"/>
      <c r="H140" s="67" t="s">
        <v>48</v>
      </c>
      <c r="I140" s="67"/>
      <c r="J140" s="44">
        <f>(J137*I138-I137*J138)/(J137-I137)</f>
        <v>37.492842275565579</v>
      </c>
      <c r="K140" s="15">
        <f>J140</f>
        <v>37.492842275565579</v>
      </c>
    </row>
    <row r="141" spans="1:11" s="15" customFormat="1" x14ac:dyDescent="0.3">
      <c r="A141" s="64"/>
      <c r="B141" s="15">
        <f t="shared" si="15"/>
        <v>0</v>
      </c>
      <c r="C141" s="15">
        <f t="shared" si="16"/>
        <v>0</v>
      </c>
      <c r="D141" s="15">
        <f t="shared" si="17"/>
        <v>-99000.00000000211</v>
      </c>
      <c r="E141" s="15">
        <f t="shared" si="18"/>
        <v>-99000.00000000211</v>
      </c>
      <c r="F141" s="15">
        <f>F102</f>
        <v>0</v>
      </c>
      <c r="G141" s="69"/>
      <c r="H141" s="67" t="s">
        <v>47</v>
      </c>
      <c r="I141" s="67"/>
      <c r="J141" s="44">
        <f>ROUND((J140-J138)/J137,1)</f>
        <v>-15</v>
      </c>
      <c r="K141" s="19">
        <f>G76</f>
        <v>-20</v>
      </c>
    </row>
    <row r="142" spans="1:11" s="15" customFormat="1" x14ac:dyDescent="0.3"/>
    <row r="143" spans="1:11" s="15" customFormat="1" x14ac:dyDescent="0.3"/>
    <row r="144" spans="1:11" s="15" customFormat="1" x14ac:dyDescent="0.3"/>
    <row r="145" s="15" customFormat="1" x14ac:dyDescent="0.3"/>
    <row r="146" s="15" customFormat="1" x14ac:dyDescent="0.3"/>
    <row r="147" s="15" customFormat="1" x14ac:dyDescent="0.3"/>
    <row r="148" s="15" customFormat="1" x14ac:dyDescent="0.3"/>
    <row r="149" s="15" customFormat="1" x14ac:dyDescent="0.3"/>
    <row r="150" s="15" customFormat="1" x14ac:dyDescent="0.3"/>
    <row r="151" s="15" customFormat="1" x14ac:dyDescent="0.3"/>
    <row r="152" s="15" customFormat="1" x14ac:dyDescent="0.3"/>
    <row r="153" s="15" customFormat="1" x14ac:dyDescent="0.3"/>
    <row r="154" s="15" customFormat="1" x14ac:dyDescent="0.3"/>
    <row r="155" s="15" customFormat="1" x14ac:dyDescent="0.3"/>
    <row r="156" s="15" customFormat="1" x14ac:dyDescent="0.3"/>
    <row r="157" s="15" customFormat="1" x14ac:dyDescent="0.3"/>
    <row r="158" s="15" customFormat="1" x14ac:dyDescent="0.3"/>
    <row r="159" s="15" customFormat="1" x14ac:dyDescent="0.3"/>
    <row r="160" s="15" customFormat="1" x14ac:dyDescent="0.3"/>
    <row r="161" s="15" customFormat="1" x14ac:dyDescent="0.3"/>
    <row r="162" s="15" customFormat="1" x14ac:dyDescent="0.3"/>
    <row r="163" s="15" customFormat="1" x14ac:dyDescent="0.3"/>
    <row r="164" s="15" customFormat="1" x14ac:dyDescent="0.3"/>
    <row r="165" s="15" customFormat="1" x14ac:dyDescent="0.3"/>
    <row r="166" s="15" customFormat="1" x14ac:dyDescent="0.3"/>
    <row r="167" s="15" customFormat="1" x14ac:dyDescent="0.3"/>
    <row r="168" s="15" customFormat="1" x14ac:dyDescent="0.3"/>
    <row r="169" s="15" customFormat="1" x14ac:dyDescent="0.3"/>
    <row r="170" s="15" customFormat="1" x14ac:dyDescent="0.3"/>
    <row r="171" s="15" customFormat="1" x14ac:dyDescent="0.3"/>
    <row r="172" s="15" customFormat="1" x14ac:dyDescent="0.3"/>
    <row r="173" s="15" customFormat="1" x14ac:dyDescent="0.3"/>
    <row r="174" s="15" customFormat="1" x14ac:dyDescent="0.3"/>
    <row r="175" s="15" customFormat="1" x14ac:dyDescent="0.3"/>
    <row r="176" s="15" customFormat="1" x14ac:dyDescent="0.3"/>
    <row r="177" s="15" customFormat="1" x14ac:dyDescent="0.3"/>
    <row r="178" s="15" customFormat="1" x14ac:dyDescent="0.3"/>
    <row r="179" s="15" customFormat="1" x14ac:dyDescent="0.3"/>
    <row r="180" s="15" customFormat="1" x14ac:dyDescent="0.3"/>
    <row r="181" s="15" customFormat="1" x14ac:dyDescent="0.3"/>
    <row r="182" s="15" customFormat="1" x14ac:dyDescent="0.3"/>
    <row r="183" s="15" customFormat="1" x14ac:dyDescent="0.3"/>
    <row r="184" s="15" customFormat="1" x14ac:dyDescent="0.3"/>
    <row r="185" s="15" customFormat="1" x14ac:dyDescent="0.3"/>
    <row r="186" s="15" customFormat="1" x14ac:dyDescent="0.3"/>
    <row r="187" s="15" customFormat="1" x14ac:dyDescent="0.3"/>
    <row r="188" s="15" customFormat="1" x14ac:dyDescent="0.3"/>
    <row r="189" s="15" customFormat="1" x14ac:dyDescent="0.3"/>
    <row r="190" s="15" customFormat="1" x14ac:dyDescent="0.3"/>
    <row r="191" s="15" customFormat="1" x14ac:dyDescent="0.3"/>
    <row r="192" s="15" customFormat="1" x14ac:dyDescent="0.3"/>
    <row r="193" s="15" customFormat="1" x14ac:dyDescent="0.3"/>
    <row r="194" s="15" customFormat="1" x14ac:dyDescent="0.3"/>
    <row r="195" s="15" customFormat="1" x14ac:dyDescent="0.3"/>
    <row r="196" s="15" customFormat="1" x14ac:dyDescent="0.3"/>
    <row r="197" s="15" customFormat="1" x14ac:dyDescent="0.3"/>
    <row r="198" s="15" customFormat="1" x14ac:dyDescent="0.3"/>
    <row r="199" s="15" customFormat="1" x14ac:dyDescent="0.3"/>
    <row r="200" s="15" customFormat="1" x14ac:dyDescent="0.3"/>
    <row r="201" s="15" customFormat="1" x14ac:dyDescent="0.3"/>
    <row r="202" s="15" customFormat="1" x14ac:dyDescent="0.3"/>
    <row r="203" s="15" customFormat="1" x14ac:dyDescent="0.3"/>
    <row r="204" s="15" customFormat="1" x14ac:dyDescent="0.3"/>
    <row r="205" s="15" customFormat="1" x14ac:dyDescent="0.3"/>
    <row r="206" s="15" customFormat="1" x14ac:dyDescent="0.3"/>
    <row r="207" s="15" customFormat="1" x14ac:dyDescent="0.3"/>
    <row r="208" s="15" customFormat="1" x14ac:dyDescent="0.3"/>
    <row r="209" s="15" customFormat="1" x14ac:dyDescent="0.3"/>
    <row r="210" s="15" customFormat="1" x14ac:dyDescent="0.3"/>
    <row r="211" s="15" customFormat="1" x14ac:dyDescent="0.3"/>
    <row r="212" s="15" customFormat="1" x14ac:dyDescent="0.3"/>
    <row r="213" s="15" customFormat="1" x14ac:dyDescent="0.3"/>
    <row r="214" s="15" customFormat="1" x14ac:dyDescent="0.3"/>
    <row r="215" s="15" customFormat="1" x14ac:dyDescent="0.3"/>
    <row r="216" s="15" customFormat="1" x14ac:dyDescent="0.3"/>
    <row r="217" s="15" customFormat="1" x14ac:dyDescent="0.3"/>
    <row r="218" s="15" customFormat="1" x14ac:dyDescent="0.3"/>
    <row r="219" s="15" customFormat="1" x14ac:dyDescent="0.3"/>
    <row r="220" s="15" customFormat="1" x14ac:dyDescent="0.3"/>
    <row r="221" s="15" customFormat="1" x14ac:dyDescent="0.3"/>
    <row r="222" s="15" customFormat="1" x14ac:dyDescent="0.3"/>
    <row r="223" s="15" customFormat="1" x14ac:dyDescent="0.3"/>
    <row r="224" s="15" customFormat="1" x14ac:dyDescent="0.3"/>
    <row r="225" s="15" customFormat="1" x14ac:dyDescent="0.3"/>
    <row r="226" s="15" customFormat="1" x14ac:dyDescent="0.3"/>
    <row r="227" s="15" customFormat="1" x14ac:dyDescent="0.3"/>
    <row r="228" s="15" customFormat="1" x14ac:dyDescent="0.3"/>
    <row r="229" s="15" customFormat="1" x14ac:dyDescent="0.3"/>
    <row r="230" s="15" customFormat="1" x14ac:dyDescent="0.3"/>
    <row r="231" s="15" customFormat="1" x14ac:dyDescent="0.3"/>
    <row r="232" s="15" customFormat="1" x14ac:dyDescent="0.3"/>
    <row r="233" s="15" customFormat="1" x14ac:dyDescent="0.3"/>
    <row r="234" s="15" customFormat="1" x14ac:dyDescent="0.3"/>
    <row r="235" s="15" customFormat="1" x14ac:dyDescent="0.3"/>
    <row r="236" s="15" customFormat="1" x14ac:dyDescent="0.3"/>
    <row r="237" s="15" customFormat="1" x14ac:dyDescent="0.3"/>
    <row r="238" s="15" customFormat="1" x14ac:dyDescent="0.3"/>
    <row r="239" s="15" customFormat="1" x14ac:dyDescent="0.3"/>
    <row r="240" s="15" customFormat="1" x14ac:dyDescent="0.3"/>
    <row r="241" s="15" customFormat="1" x14ac:dyDescent="0.3"/>
    <row r="242" s="15" customFormat="1" x14ac:dyDescent="0.3"/>
    <row r="243" s="15" customFormat="1" x14ac:dyDescent="0.3"/>
    <row r="244" s="15" customFormat="1" x14ac:dyDescent="0.3"/>
    <row r="245" s="15" customFormat="1" x14ac:dyDescent="0.3"/>
    <row r="246" s="15" customFormat="1" x14ac:dyDescent="0.3"/>
    <row r="247" s="15" customFormat="1" x14ac:dyDescent="0.3"/>
    <row r="248" s="15" customFormat="1" x14ac:dyDescent="0.3"/>
    <row r="249" s="15" customFormat="1" x14ac:dyDescent="0.3"/>
    <row r="250" s="15" customFormat="1" x14ac:dyDescent="0.3"/>
    <row r="251" s="15" customFormat="1" x14ac:dyDescent="0.3"/>
    <row r="252" s="15" customFormat="1" x14ac:dyDescent="0.3"/>
    <row r="253" s="15" customFormat="1" x14ac:dyDescent="0.3"/>
    <row r="254" s="15" customFormat="1" x14ac:dyDescent="0.3"/>
    <row r="255" s="15" customFormat="1" x14ac:dyDescent="0.3"/>
    <row r="256" s="15" customFormat="1" x14ac:dyDescent="0.3"/>
    <row r="257" s="15" customFormat="1" x14ac:dyDescent="0.3"/>
    <row r="258" s="15" customFormat="1" x14ac:dyDescent="0.3"/>
    <row r="259" s="15" customFormat="1" x14ac:dyDescent="0.3"/>
    <row r="260" s="15" customFormat="1" x14ac:dyDescent="0.3"/>
    <row r="261" s="15" customFormat="1" x14ac:dyDescent="0.3"/>
    <row r="262" s="15" customFormat="1" x14ac:dyDescent="0.3"/>
    <row r="263" s="15" customFormat="1" x14ac:dyDescent="0.3"/>
    <row r="264" s="15" customFormat="1" x14ac:dyDescent="0.3"/>
    <row r="265" s="15" customFormat="1" x14ac:dyDescent="0.3"/>
    <row r="266" s="15" customFormat="1" x14ac:dyDescent="0.3"/>
    <row r="267" s="15" customFormat="1" x14ac:dyDescent="0.3"/>
    <row r="268" s="15" customFormat="1" x14ac:dyDescent="0.3"/>
    <row r="269" s="15" customFormat="1" x14ac:dyDescent="0.3"/>
    <row r="270" s="15" customFormat="1" x14ac:dyDescent="0.3"/>
    <row r="271" s="15" customFormat="1" x14ac:dyDescent="0.3"/>
    <row r="272" s="15" customFormat="1" x14ac:dyDescent="0.3"/>
    <row r="273" s="15" customFormat="1" x14ac:dyDescent="0.3"/>
    <row r="274" s="15" customFormat="1" x14ac:dyDescent="0.3"/>
    <row r="275" s="15" customFormat="1" x14ac:dyDescent="0.3"/>
    <row r="276" s="15" customFormat="1" x14ac:dyDescent="0.3"/>
    <row r="277" s="15" customFormat="1" x14ac:dyDescent="0.3"/>
    <row r="278" s="15" customFormat="1" x14ac:dyDescent="0.3"/>
    <row r="279" s="15" customFormat="1" x14ac:dyDescent="0.3"/>
    <row r="280" s="15" customFormat="1" x14ac:dyDescent="0.3"/>
    <row r="281" s="15" customFormat="1" x14ac:dyDescent="0.3"/>
    <row r="282" s="15" customFormat="1" x14ac:dyDescent="0.3"/>
    <row r="283" s="15" customFormat="1" x14ac:dyDescent="0.3"/>
    <row r="284" s="15" customFormat="1" x14ac:dyDescent="0.3"/>
    <row r="285" s="15" customFormat="1" x14ac:dyDescent="0.3"/>
    <row r="286" s="15" customFormat="1" x14ac:dyDescent="0.3"/>
    <row r="287" s="15" customFormat="1" x14ac:dyDescent="0.3"/>
    <row r="288" s="15" customFormat="1" x14ac:dyDescent="0.3"/>
    <row r="289" s="15" customFormat="1" x14ac:dyDescent="0.3"/>
    <row r="290" s="15" customFormat="1" x14ac:dyDescent="0.3"/>
    <row r="291" s="15" customFormat="1" x14ac:dyDescent="0.3"/>
    <row r="292" s="15" customFormat="1" x14ac:dyDescent="0.3"/>
    <row r="293" s="15" customFormat="1" x14ac:dyDescent="0.3"/>
    <row r="294" s="15" customFormat="1" x14ac:dyDescent="0.3"/>
    <row r="295" s="15" customFormat="1" x14ac:dyDescent="0.3"/>
    <row r="296" s="15" customFormat="1" x14ac:dyDescent="0.3"/>
    <row r="297" s="15" customFormat="1" x14ac:dyDescent="0.3"/>
    <row r="298" s="15" customFormat="1" x14ac:dyDescent="0.3"/>
    <row r="299" s="48" customFormat="1" x14ac:dyDescent="0.3"/>
    <row r="300" s="48" customFormat="1" x14ac:dyDescent="0.3"/>
    <row r="301" s="48" customFormat="1" x14ac:dyDescent="0.3"/>
    <row r="302" s="48" customFormat="1" x14ac:dyDescent="0.3"/>
    <row r="303" s="48" customFormat="1" x14ac:dyDescent="0.3"/>
    <row r="304" s="48" customFormat="1" x14ac:dyDescent="0.3"/>
    <row r="305" s="48" customFormat="1" x14ac:dyDescent="0.3"/>
    <row r="306" s="48" customFormat="1" x14ac:dyDescent="0.3"/>
    <row r="307" s="48" customFormat="1" x14ac:dyDescent="0.3"/>
    <row r="308" s="48" customFormat="1" x14ac:dyDescent="0.3"/>
    <row r="309" s="48" customFormat="1" x14ac:dyDescent="0.3"/>
    <row r="310" s="48" customFormat="1" x14ac:dyDescent="0.3"/>
    <row r="311" s="48" customFormat="1" x14ac:dyDescent="0.3"/>
    <row r="312" s="48" customFormat="1" x14ac:dyDescent="0.3"/>
    <row r="313" s="48" customFormat="1" x14ac:dyDescent="0.3"/>
    <row r="314" s="48" customFormat="1" x14ac:dyDescent="0.3"/>
    <row r="315" s="48" customFormat="1" x14ac:dyDescent="0.3"/>
    <row r="316" s="48" customFormat="1" x14ac:dyDescent="0.3"/>
    <row r="317" s="48" customFormat="1" x14ac:dyDescent="0.3"/>
    <row r="318" s="48" customFormat="1" x14ac:dyDescent="0.3"/>
    <row r="319" s="48" customFormat="1" x14ac:dyDescent="0.3"/>
    <row r="320" s="48" customFormat="1" x14ac:dyDescent="0.3"/>
    <row r="321" s="48" customFormat="1" x14ac:dyDescent="0.3"/>
    <row r="322" s="48" customFormat="1" x14ac:dyDescent="0.3"/>
    <row r="323" s="48" customFormat="1" x14ac:dyDescent="0.3"/>
    <row r="324" s="48" customFormat="1" x14ac:dyDescent="0.3"/>
    <row r="325" s="48" customFormat="1" x14ac:dyDescent="0.3"/>
    <row r="326" s="48" customFormat="1" x14ac:dyDescent="0.3"/>
    <row r="327" s="48" customFormat="1" x14ac:dyDescent="0.3"/>
    <row r="328" s="48" customFormat="1" x14ac:dyDescent="0.3"/>
    <row r="329" s="48" customFormat="1" x14ac:dyDescent="0.3"/>
    <row r="330" s="48" customFormat="1" x14ac:dyDescent="0.3"/>
    <row r="331" s="48" customFormat="1" x14ac:dyDescent="0.3"/>
    <row r="332" s="48" customFormat="1" x14ac:dyDescent="0.3"/>
    <row r="333" s="48" customFormat="1" x14ac:dyDescent="0.3"/>
    <row r="334" s="48" customFormat="1" x14ac:dyDescent="0.3"/>
    <row r="335" s="48" customFormat="1" x14ac:dyDescent="0.3"/>
    <row r="336" s="15" customFormat="1" x14ac:dyDescent="0.3"/>
    <row r="337" spans="15:185" s="15" customFormat="1" x14ac:dyDescent="0.3"/>
    <row r="338" spans="15:185" s="15" customFormat="1" x14ac:dyDescent="0.3"/>
    <row r="339" spans="15:185" s="15" customFormat="1" x14ac:dyDescent="0.3"/>
    <row r="340" spans="15:185" s="13" customFormat="1" x14ac:dyDescent="0.3"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</row>
    <row r="341" spans="15:185" s="13" customFormat="1" x14ac:dyDescent="0.3"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</row>
    <row r="342" spans="15:185" s="13" customFormat="1" x14ac:dyDescent="0.3"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</row>
    <row r="343" spans="15:185" s="15" customFormat="1" x14ac:dyDescent="0.3"/>
  </sheetData>
  <protectedRanges>
    <protectedRange sqref="C6:C9" name="Oblast1_1"/>
  </protectedRanges>
  <mergeCells count="59"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A65:A74"/>
    <mergeCell ref="E65:H65"/>
    <mergeCell ref="E66:F67"/>
    <mergeCell ref="E68:F69"/>
    <mergeCell ref="E70:F73"/>
    <mergeCell ref="E12:L18"/>
    <mergeCell ref="B13:D18"/>
    <mergeCell ref="A48:A57"/>
    <mergeCell ref="E48:H48"/>
    <mergeCell ref="E49:F50"/>
    <mergeCell ref="E51:F52"/>
    <mergeCell ref="E53:F56"/>
    <mergeCell ref="A9:B9"/>
    <mergeCell ref="A1:M3"/>
    <mergeCell ref="B4:D5"/>
    <mergeCell ref="A6:B6"/>
    <mergeCell ref="A7:B7"/>
    <mergeCell ref="A8:B8"/>
  </mergeCells>
  <dataValidations count="3">
    <dataValidation type="list" allowBlank="1" showInputMessage="1" showErrorMessage="1" sqref="C10" xr:uid="{B2A2723D-12D3-4306-83AF-A488569E7080}">
      <formula1>$C$59:$C$63</formula1>
    </dataValidation>
    <dataValidation type="list" allowBlank="1" showInputMessage="1" showErrorMessage="1" sqref="C9" xr:uid="{924B8CCB-8F74-440A-8D1F-D86BEAAFBBBD}">
      <formula1>$G$66:$G$67</formula1>
    </dataValidation>
    <dataValidation type="list" allowBlank="1" showInputMessage="1" showErrorMessage="1" sqref="C7" xr:uid="{D4B7F605-9692-45B3-A1E9-C000F0B47F12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114300</xdr:rowOff>
                  </from>
                  <to>
                    <xdr:col>2</xdr:col>
                    <xdr:colOff>1165860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locked="0" defaultSize="0" autoFill="0" autoLine="0" autoPict="0" macro="[0]!Makro2">
                <anchor moveWithCells="1">
                  <from>
                    <xdr:col>2</xdr:col>
                    <xdr:colOff>137160</xdr:colOff>
                    <xdr:row>41</xdr:row>
                    <xdr:rowOff>114300</xdr:rowOff>
                  </from>
                  <to>
                    <xdr:col>3</xdr:col>
                    <xdr:colOff>441960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1341120</xdr:colOff>
                    <xdr:row>41</xdr:row>
                    <xdr:rowOff>106680</xdr:rowOff>
                  </from>
                  <to>
                    <xdr:col>4</xdr:col>
                    <xdr:colOff>617220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60AD-9A1C-4352-9EE4-B8D923EC973E}">
  <sheetPr codeName="List6">
    <pageSetUpPr fitToPage="1"/>
  </sheetPr>
  <dimension ref="A1:HW343"/>
  <sheetViews>
    <sheetView topLeftCell="A15" zoomScale="85" zoomScaleNormal="85" workbookViewId="0">
      <selection activeCell="C10" sqref="C10"/>
    </sheetView>
  </sheetViews>
  <sheetFormatPr defaultColWidth="9.109375" defaultRowHeight="14.4" x14ac:dyDescent="0.3"/>
  <cols>
    <col min="1" max="1" width="7.33203125" style="12" customWidth="1"/>
    <col min="2" max="2" width="44.88671875" style="12" customWidth="1"/>
    <col min="3" max="3" width="29.44140625" style="12" customWidth="1"/>
    <col min="4" max="4" width="12.5546875" style="12" customWidth="1"/>
    <col min="5" max="5" width="11.44140625" style="12" customWidth="1"/>
    <col min="6" max="9" width="9.109375" style="12"/>
    <col min="10" max="10" width="16.5546875" style="12" bestFit="1" customWidth="1"/>
    <col min="11" max="11" width="9.109375" style="12"/>
    <col min="12" max="12" width="6.5546875" style="12" customWidth="1"/>
    <col min="13" max="13" width="6.44140625" style="12" customWidth="1"/>
    <col min="14" max="14" width="9.109375" style="13"/>
    <col min="15" max="231" width="9.109375" style="15"/>
    <col min="232" max="16384" width="9.109375" style="12"/>
  </cols>
  <sheetData>
    <row r="1" spans="1:13" ht="9.9" customHeight="1" x14ac:dyDescent="0.3">
      <c r="A1" s="51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9.9" customHeight="1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9.9" customHeight="1" thickBot="1" x14ac:dyDescent="0.3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x14ac:dyDescent="0.3">
      <c r="A4" s="1"/>
      <c r="B4" s="60" t="s">
        <v>0</v>
      </c>
      <c r="C4" s="60"/>
      <c r="D4" s="60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3">
      <c r="A5" s="1"/>
      <c r="B5" s="60"/>
      <c r="C5" s="60"/>
      <c r="D5" s="60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3">
      <c r="A6" s="49" t="s">
        <v>1</v>
      </c>
      <c r="B6" s="50"/>
      <c r="C6" s="3">
        <v>-15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3">
      <c r="A7" s="49" t="s">
        <v>3</v>
      </c>
      <c r="B7" s="50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3">
      <c r="A8" s="49" t="s">
        <v>9</v>
      </c>
      <c r="B8" s="50"/>
      <c r="C8" s="25">
        <v>70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3">
      <c r="A9" s="49" t="s">
        <v>7</v>
      </c>
      <c r="B9" s="50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3">
      <c r="A10" s="4"/>
      <c r="B10" s="14" t="s">
        <v>57</v>
      </c>
      <c r="C10" s="24">
        <v>3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3">
      <c r="A11" s="4"/>
      <c r="B11" s="14" t="s">
        <v>60</v>
      </c>
      <c r="C11" s="26">
        <f>IF(C10="BEZ KASKÁDY",9,C10*9)</f>
        <v>27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3">
      <c r="A12" s="5"/>
      <c r="B12" s="10"/>
      <c r="C12" s="10"/>
      <c r="D12" s="10"/>
      <c r="E12" s="61" t="s">
        <v>58</v>
      </c>
      <c r="F12" s="61"/>
      <c r="G12" s="61"/>
      <c r="H12" s="61"/>
      <c r="I12" s="61"/>
      <c r="J12" s="61"/>
      <c r="K12" s="61"/>
      <c r="L12" s="61"/>
      <c r="M12" s="2"/>
    </row>
    <row r="13" spans="1:13" ht="15" customHeight="1" x14ac:dyDescent="0.3">
      <c r="A13" s="1"/>
      <c r="B13" s="62" t="s">
        <v>59</v>
      </c>
      <c r="C13" s="63"/>
      <c r="D13" s="63"/>
      <c r="E13" s="61"/>
      <c r="F13" s="61"/>
      <c r="G13" s="61"/>
      <c r="H13" s="61"/>
      <c r="I13" s="61"/>
      <c r="J13" s="61"/>
      <c r="K13" s="61"/>
      <c r="L13" s="61"/>
      <c r="M13" s="2"/>
    </row>
    <row r="14" spans="1:13" x14ac:dyDescent="0.3">
      <c r="A14" s="1"/>
      <c r="B14" s="63"/>
      <c r="C14" s="63"/>
      <c r="D14" s="63"/>
      <c r="E14" s="61"/>
      <c r="F14" s="61"/>
      <c r="G14" s="61"/>
      <c r="H14" s="61"/>
      <c r="I14" s="61"/>
      <c r="J14" s="61"/>
      <c r="K14" s="61"/>
      <c r="L14" s="61"/>
      <c r="M14" s="2"/>
    </row>
    <row r="15" spans="1:13" x14ac:dyDescent="0.3">
      <c r="A15" s="1"/>
      <c r="B15" s="63"/>
      <c r="C15" s="63"/>
      <c r="D15" s="63"/>
      <c r="E15" s="61"/>
      <c r="F15" s="61"/>
      <c r="G15" s="61"/>
      <c r="H15" s="61"/>
      <c r="I15" s="61"/>
      <c r="J15" s="61"/>
      <c r="K15" s="61"/>
      <c r="L15" s="61"/>
      <c r="M15" s="2"/>
    </row>
    <row r="16" spans="1:13" x14ac:dyDescent="0.3">
      <c r="A16" s="1"/>
      <c r="B16" s="63"/>
      <c r="C16" s="63"/>
      <c r="D16" s="63"/>
      <c r="E16" s="61"/>
      <c r="F16" s="61"/>
      <c r="G16" s="61"/>
      <c r="H16" s="61"/>
      <c r="I16" s="61"/>
      <c r="J16" s="61"/>
      <c r="K16" s="61"/>
      <c r="L16" s="61"/>
      <c r="M16" s="2"/>
    </row>
    <row r="17" spans="1:13" x14ac:dyDescent="0.3">
      <c r="A17" s="1"/>
      <c r="B17" s="63"/>
      <c r="C17" s="63"/>
      <c r="D17" s="63"/>
      <c r="E17" s="61"/>
      <c r="F17" s="61"/>
      <c r="G17" s="61"/>
      <c r="H17" s="61"/>
      <c r="I17" s="61"/>
      <c r="J17" s="61"/>
      <c r="K17" s="61"/>
      <c r="L17" s="61"/>
      <c r="M17" s="2"/>
    </row>
    <row r="18" spans="1:13" x14ac:dyDescent="0.3">
      <c r="A18" s="1"/>
      <c r="B18" s="63"/>
      <c r="C18" s="63"/>
      <c r="D18" s="63"/>
      <c r="E18" s="61"/>
      <c r="F18" s="61"/>
      <c r="G18" s="61"/>
      <c r="H18" s="61"/>
      <c r="I18" s="61"/>
      <c r="J18" s="61"/>
      <c r="K18" s="61"/>
      <c r="L18" s="61"/>
      <c r="M18" s="2"/>
    </row>
    <row r="19" spans="1:13" x14ac:dyDescent="0.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" thickBot="1" x14ac:dyDescent="0.3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5" customForma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s="15" customFormat="1" x14ac:dyDescent="0.3">
      <c r="A48" s="64" t="s">
        <v>21</v>
      </c>
      <c r="B48" s="28" t="s">
        <v>18</v>
      </c>
      <c r="C48" s="28" t="s">
        <v>62</v>
      </c>
      <c r="D48" s="28" t="s">
        <v>63</v>
      </c>
      <c r="E48" s="65" t="s">
        <v>30</v>
      </c>
      <c r="F48" s="65"/>
      <c r="G48" s="65"/>
      <c r="H48" s="65"/>
      <c r="I48" s="27"/>
      <c r="J48" s="27"/>
      <c r="K48" s="27"/>
      <c r="L48" s="27"/>
      <c r="M48" s="27"/>
    </row>
    <row r="49" spans="1:13" s="15" customFormat="1" x14ac:dyDescent="0.3">
      <c r="A49" s="64"/>
      <c r="B49" s="29">
        <v>-20</v>
      </c>
      <c r="C49" s="47"/>
      <c r="D49" s="30">
        <v>8.1999999999999993</v>
      </c>
      <c r="E49" s="66" t="s">
        <v>31</v>
      </c>
      <c r="F49" s="66"/>
      <c r="G49" s="16" t="s">
        <v>8</v>
      </c>
      <c r="I49" s="27"/>
      <c r="J49" s="27"/>
      <c r="K49" s="27"/>
      <c r="L49" s="27"/>
      <c r="M49" s="27"/>
    </row>
    <row r="50" spans="1:13" s="15" customFormat="1" x14ac:dyDescent="0.3">
      <c r="A50" s="64"/>
      <c r="B50" s="29">
        <v>-15</v>
      </c>
      <c r="C50" s="30">
        <v>6.4</v>
      </c>
      <c r="D50" s="30">
        <v>9.1999999999999993</v>
      </c>
      <c r="E50" s="66"/>
      <c r="F50" s="66"/>
      <c r="G50" s="16" t="s">
        <v>13</v>
      </c>
      <c r="I50" s="27"/>
      <c r="J50" s="27"/>
      <c r="K50" s="27"/>
      <c r="L50" s="27"/>
      <c r="M50" s="27"/>
    </row>
    <row r="51" spans="1:13" s="15" customFormat="1" x14ac:dyDescent="0.3">
      <c r="A51" s="64"/>
      <c r="B51" s="29">
        <v>-7</v>
      </c>
      <c r="C51" s="30">
        <v>4.2</v>
      </c>
      <c r="D51" s="30">
        <v>14.3</v>
      </c>
      <c r="E51" s="66" t="s">
        <v>32</v>
      </c>
      <c r="F51" s="66"/>
      <c r="G51" s="16">
        <v>15</v>
      </c>
      <c r="I51" s="27"/>
      <c r="J51" s="27"/>
      <c r="K51" s="27"/>
      <c r="L51" s="27"/>
      <c r="M51" s="27"/>
    </row>
    <row r="52" spans="1:13" s="15" customFormat="1" x14ac:dyDescent="0.3">
      <c r="A52" s="64"/>
      <c r="B52" s="29">
        <v>2</v>
      </c>
      <c r="C52" s="30">
        <v>4.5999999999999996</v>
      </c>
      <c r="D52" s="30">
        <v>18.8</v>
      </c>
      <c r="E52" s="66"/>
      <c r="F52" s="66"/>
      <c r="G52" s="16">
        <v>20</v>
      </c>
      <c r="I52" s="27"/>
      <c r="J52" s="27"/>
      <c r="K52" s="27"/>
      <c r="L52" s="27"/>
      <c r="M52" s="27"/>
    </row>
    <row r="53" spans="1:13" s="15" customFormat="1" x14ac:dyDescent="0.3">
      <c r="A53" s="64"/>
      <c r="B53" s="29">
        <v>7</v>
      </c>
      <c r="C53" s="30">
        <v>5.5</v>
      </c>
      <c r="D53" s="30">
        <v>20.100000000000001</v>
      </c>
      <c r="E53" s="66" t="s">
        <v>33</v>
      </c>
      <c r="F53" s="66"/>
      <c r="G53" s="16">
        <v>-12</v>
      </c>
      <c r="I53" s="27"/>
      <c r="J53" s="27"/>
      <c r="K53" s="27" t="s">
        <v>56</v>
      </c>
      <c r="L53" s="27"/>
      <c r="M53" s="27"/>
    </row>
    <row r="54" spans="1:13" s="15" customFormat="1" x14ac:dyDescent="0.3">
      <c r="A54" s="64"/>
      <c r="B54" s="29">
        <v>14</v>
      </c>
      <c r="C54" s="30">
        <v>5.0999999999999996</v>
      </c>
      <c r="D54" s="30">
        <v>20.100000000000001</v>
      </c>
      <c r="E54" s="66"/>
      <c r="F54" s="66"/>
      <c r="G54" s="16">
        <v>-15</v>
      </c>
      <c r="I54" s="27"/>
      <c r="J54" s="27"/>
      <c r="K54" s="27"/>
      <c r="L54" s="27"/>
      <c r="M54" s="27"/>
    </row>
    <row r="55" spans="1:13" s="15" customFormat="1" x14ac:dyDescent="0.3">
      <c r="A55" s="64"/>
      <c r="B55" s="29">
        <v>25</v>
      </c>
      <c r="C55" s="30">
        <v>6.1</v>
      </c>
      <c r="D55" s="30">
        <v>20</v>
      </c>
      <c r="E55" s="66"/>
      <c r="F55" s="66"/>
      <c r="G55" s="16">
        <v>-17</v>
      </c>
      <c r="I55" s="27"/>
      <c r="J55" s="27"/>
      <c r="K55" s="27"/>
      <c r="L55" s="27"/>
      <c r="M55" s="27"/>
    </row>
    <row r="56" spans="1:13" s="15" customFormat="1" x14ac:dyDescent="0.3">
      <c r="A56" s="64"/>
      <c r="B56" s="29">
        <v>35</v>
      </c>
      <c r="C56" s="30">
        <v>6.9</v>
      </c>
      <c r="D56" s="30">
        <v>20</v>
      </c>
      <c r="E56" s="66"/>
      <c r="F56" s="66"/>
      <c r="G56" s="16">
        <v>-20</v>
      </c>
      <c r="I56" s="27"/>
      <c r="J56" s="27"/>
      <c r="K56" s="27"/>
      <c r="L56" s="27"/>
      <c r="M56" s="27"/>
    </row>
    <row r="57" spans="1:13" s="15" customFormat="1" x14ac:dyDescent="0.3">
      <c r="A57" s="64"/>
      <c r="B57" s="31"/>
      <c r="C57" s="32"/>
      <c r="D57" s="32"/>
      <c r="I57" s="27"/>
      <c r="J57" s="27"/>
      <c r="K57" s="27"/>
      <c r="L57" s="27"/>
      <c r="M57" s="27"/>
    </row>
    <row r="58" spans="1:13" s="15" customForma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s="15" customFormat="1" x14ac:dyDescent="0.3">
      <c r="A59" s="27"/>
      <c r="B59" s="33" t="s">
        <v>53</v>
      </c>
      <c r="C59" s="27" t="s">
        <v>55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s="15" customFormat="1" x14ac:dyDescent="0.3">
      <c r="A60" s="27"/>
      <c r="B60" s="27"/>
      <c r="C60" s="27">
        <v>2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s="15" customFormat="1" x14ac:dyDescent="0.3">
      <c r="A61" s="27"/>
      <c r="B61" s="27"/>
      <c r="C61" s="27">
        <v>3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s="15" customFormat="1" x14ac:dyDescent="0.3">
      <c r="A62" s="27"/>
      <c r="B62" s="27"/>
      <c r="C62" s="27">
        <v>4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s="15" customFormat="1" x14ac:dyDescent="0.3">
      <c r="A63" s="27"/>
      <c r="B63" s="27"/>
      <c r="C63" s="27">
        <v>5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s="15" customFormat="1" x14ac:dyDescent="0.3">
      <c r="A64" s="34"/>
      <c r="B64" s="34"/>
      <c r="C64" s="34"/>
    </row>
    <row r="65" spans="1:11" s="15" customFormat="1" ht="22.8" x14ac:dyDescent="0.3">
      <c r="A65" s="64" t="s">
        <v>21</v>
      </c>
      <c r="B65" s="28" t="s">
        <v>18</v>
      </c>
      <c r="C65" s="28" t="s">
        <v>36</v>
      </c>
      <c r="D65" s="28" t="s">
        <v>35</v>
      </c>
      <c r="E65" s="65" t="s">
        <v>30</v>
      </c>
      <c r="F65" s="65"/>
      <c r="G65" s="65"/>
      <c r="H65" s="65"/>
      <c r="K65" s="15" t="s">
        <v>52</v>
      </c>
    </row>
    <row r="66" spans="1:11" s="15" customFormat="1" x14ac:dyDescent="0.3">
      <c r="A66" s="64"/>
      <c r="B66" s="35">
        <f>B49</f>
        <v>-20</v>
      </c>
      <c r="C66" s="35"/>
      <c r="D66" s="35">
        <f t="shared" ref="C66:D73" si="0">IF($C$10=$C$59,D49*1,$C$10*D49)</f>
        <v>24.599999999999998</v>
      </c>
      <c r="E66" s="66" t="s">
        <v>31</v>
      </c>
      <c r="F66" s="66"/>
      <c r="G66" s="16" t="s">
        <v>8</v>
      </c>
      <c r="K66" s="15">
        <v>1</v>
      </c>
    </row>
    <row r="67" spans="1:11" s="15" customFormat="1" x14ac:dyDescent="0.3">
      <c r="A67" s="64"/>
      <c r="B67" s="35">
        <f t="shared" ref="B67:B73" si="1">B50</f>
        <v>-15</v>
      </c>
      <c r="C67" s="35">
        <f t="shared" si="0"/>
        <v>19.200000000000003</v>
      </c>
      <c r="D67" s="35">
        <f t="shared" si="0"/>
        <v>27.599999999999998</v>
      </c>
      <c r="E67" s="66"/>
      <c r="F67" s="66"/>
      <c r="G67" s="16" t="s">
        <v>13</v>
      </c>
      <c r="K67" s="15">
        <v>2</v>
      </c>
    </row>
    <row r="68" spans="1:11" s="15" customFormat="1" x14ac:dyDescent="0.3">
      <c r="A68" s="64"/>
      <c r="B68" s="35">
        <f t="shared" si="1"/>
        <v>-7</v>
      </c>
      <c r="C68" s="35">
        <f t="shared" si="0"/>
        <v>12.600000000000001</v>
      </c>
      <c r="D68" s="35">
        <f t="shared" si="0"/>
        <v>42.900000000000006</v>
      </c>
      <c r="E68" s="66" t="s">
        <v>32</v>
      </c>
      <c r="F68" s="66"/>
      <c r="G68" s="16">
        <v>15</v>
      </c>
      <c r="K68" s="15">
        <v>3</v>
      </c>
    </row>
    <row r="69" spans="1:11" s="15" customFormat="1" x14ac:dyDescent="0.3">
      <c r="A69" s="64"/>
      <c r="B69" s="35">
        <f t="shared" si="1"/>
        <v>2</v>
      </c>
      <c r="C69" s="35">
        <f t="shared" si="0"/>
        <v>13.799999999999999</v>
      </c>
      <c r="D69" s="35">
        <f t="shared" si="0"/>
        <v>56.400000000000006</v>
      </c>
      <c r="E69" s="66"/>
      <c r="F69" s="66"/>
      <c r="G69" s="16">
        <v>20</v>
      </c>
      <c r="K69" s="15">
        <v>4</v>
      </c>
    </row>
    <row r="70" spans="1:11" s="15" customFormat="1" x14ac:dyDescent="0.3">
      <c r="A70" s="64"/>
      <c r="B70" s="35">
        <f t="shared" si="1"/>
        <v>7</v>
      </c>
      <c r="C70" s="35">
        <f>IF($C$10=$C$59,C53*1,$C$10*C53)</f>
        <v>16.5</v>
      </c>
      <c r="D70" s="35">
        <f t="shared" si="0"/>
        <v>60.300000000000004</v>
      </c>
      <c r="E70" s="66" t="s">
        <v>33</v>
      </c>
      <c r="F70" s="66"/>
      <c r="G70" s="16">
        <v>-12</v>
      </c>
      <c r="K70" s="15">
        <v>5</v>
      </c>
    </row>
    <row r="71" spans="1:11" s="15" customFormat="1" x14ac:dyDescent="0.3">
      <c r="A71" s="64"/>
      <c r="B71" s="35">
        <f t="shared" si="1"/>
        <v>14</v>
      </c>
      <c r="C71" s="35">
        <f t="shared" si="0"/>
        <v>15.299999999999999</v>
      </c>
      <c r="D71" s="35">
        <f t="shared" si="0"/>
        <v>60.300000000000004</v>
      </c>
      <c r="E71" s="66"/>
      <c r="F71" s="66"/>
      <c r="G71" s="16">
        <v>-15</v>
      </c>
    </row>
    <row r="72" spans="1:11" s="15" customFormat="1" x14ac:dyDescent="0.3">
      <c r="A72" s="64"/>
      <c r="B72" s="35">
        <f t="shared" si="1"/>
        <v>25</v>
      </c>
      <c r="C72" s="35">
        <f t="shared" si="0"/>
        <v>18.299999999999997</v>
      </c>
      <c r="D72" s="35">
        <f t="shared" si="0"/>
        <v>60</v>
      </c>
      <c r="E72" s="66"/>
      <c r="F72" s="66"/>
      <c r="G72" s="16">
        <v>-17</v>
      </c>
    </row>
    <row r="73" spans="1:11" s="15" customFormat="1" x14ac:dyDescent="0.3">
      <c r="A73" s="64"/>
      <c r="B73" s="35">
        <f t="shared" si="1"/>
        <v>35</v>
      </c>
      <c r="C73" s="35">
        <f t="shared" si="0"/>
        <v>20.700000000000003</v>
      </c>
      <c r="D73" s="35">
        <f t="shared" si="0"/>
        <v>60</v>
      </c>
      <c r="E73" s="66"/>
      <c r="F73" s="66"/>
      <c r="G73" s="16">
        <v>-20</v>
      </c>
    </row>
    <row r="74" spans="1:11" s="15" customFormat="1" x14ac:dyDescent="0.3">
      <c r="A74" s="64"/>
      <c r="B74" s="35"/>
      <c r="C74" s="35"/>
      <c r="D74" s="35"/>
    </row>
    <row r="75" spans="1:11" s="15" customFormat="1" ht="15" customHeight="1" x14ac:dyDescent="0.3">
      <c r="A75" s="64" t="s">
        <v>22</v>
      </c>
      <c r="B75" s="16" t="s">
        <v>23</v>
      </c>
      <c r="C75" s="17" t="s">
        <v>10</v>
      </c>
      <c r="D75" s="17" t="s">
        <v>11</v>
      </c>
      <c r="E75" s="16"/>
      <c r="F75" s="70" t="s">
        <v>28</v>
      </c>
      <c r="G75" s="27" t="s">
        <v>10</v>
      </c>
      <c r="H75" s="27" t="s">
        <v>11</v>
      </c>
    </row>
    <row r="76" spans="1:11" s="15" customFormat="1" ht="15" customHeight="1" x14ac:dyDescent="0.3">
      <c r="A76" s="64"/>
      <c r="B76" s="18" t="s">
        <v>12</v>
      </c>
      <c r="C76" s="17">
        <f>C7</f>
        <v>15</v>
      </c>
      <c r="D76" s="17">
        <f>C6</f>
        <v>-15</v>
      </c>
      <c r="E76" s="17" t="s">
        <v>2</v>
      </c>
      <c r="F76" s="70"/>
      <c r="G76" s="36">
        <v>-15</v>
      </c>
      <c r="H76" s="27">
        <f>D77</f>
        <v>70</v>
      </c>
    </row>
    <row r="77" spans="1:11" s="15" customFormat="1" ht="15.75" customHeight="1" x14ac:dyDescent="0.3">
      <c r="A77" s="64"/>
      <c r="B77" s="18" t="s">
        <v>4</v>
      </c>
      <c r="C77" s="37">
        <v>0</v>
      </c>
      <c r="D77" s="17">
        <f>IF(C9="OTOPNÁ TĚLESA",(C8)*1.1,(C8))</f>
        <v>70</v>
      </c>
      <c r="E77" s="17" t="s">
        <v>5</v>
      </c>
      <c r="F77" s="70"/>
      <c r="G77" s="27">
        <f>D76</f>
        <v>-15</v>
      </c>
      <c r="H77" s="27">
        <f>D77</f>
        <v>70</v>
      </c>
    </row>
    <row r="78" spans="1:11" s="15" customFormat="1" ht="15" customHeight="1" x14ac:dyDescent="0.3">
      <c r="A78" s="64"/>
      <c r="B78" s="65" t="s">
        <v>24</v>
      </c>
      <c r="C78" s="65"/>
      <c r="D78" s="65"/>
      <c r="E78" s="65"/>
      <c r="F78" s="70" t="s">
        <v>29</v>
      </c>
      <c r="G78" s="27" t="s">
        <v>10</v>
      </c>
      <c r="H78" s="27" t="s">
        <v>11</v>
      </c>
    </row>
    <row r="79" spans="1:11" s="15" customFormat="1" ht="15" customHeight="1" x14ac:dyDescent="0.3">
      <c r="A79" s="64"/>
      <c r="B79" s="27" t="s">
        <v>10</v>
      </c>
      <c r="C79" s="27">
        <f>C76</f>
        <v>15</v>
      </c>
      <c r="D79" s="38">
        <f>D76</f>
        <v>-15</v>
      </c>
      <c r="E79" s="27">
        <f>D76</f>
        <v>-15</v>
      </c>
      <c r="F79" s="70"/>
      <c r="G79" s="19">
        <f>G77</f>
        <v>-15</v>
      </c>
      <c r="H79" s="27">
        <f>H76</f>
        <v>70</v>
      </c>
    </row>
    <row r="80" spans="1:11" s="15" customFormat="1" ht="15.75" customHeight="1" x14ac:dyDescent="0.3">
      <c r="A80" s="64"/>
      <c r="B80" s="27" t="s">
        <v>11</v>
      </c>
      <c r="C80" s="38">
        <f>C77</f>
        <v>0</v>
      </c>
      <c r="D80" s="27">
        <f>D77</f>
        <v>70</v>
      </c>
      <c r="E80" s="38">
        <f>C77</f>
        <v>0</v>
      </c>
      <c r="F80" s="70"/>
      <c r="G80" s="27">
        <f>G77</f>
        <v>-15</v>
      </c>
      <c r="H80" s="36">
        <v>0</v>
      </c>
    </row>
    <row r="81" spans="1:10" s="15" customFormat="1" ht="15" customHeight="1" x14ac:dyDescent="0.3">
      <c r="A81" s="64"/>
      <c r="B81" s="65" t="s">
        <v>25</v>
      </c>
      <c r="C81" s="65"/>
      <c r="D81" s="65"/>
      <c r="E81" s="65"/>
    </row>
    <row r="82" spans="1:10" s="15" customFormat="1" ht="15" customHeight="1" x14ac:dyDescent="0.3">
      <c r="A82" s="64"/>
      <c r="B82" s="27" t="s">
        <v>26</v>
      </c>
      <c r="C82" s="20" t="s">
        <v>10</v>
      </c>
      <c r="D82" s="21" t="s">
        <v>11</v>
      </c>
      <c r="E82" s="67"/>
    </row>
    <row r="83" spans="1:10" s="15" customFormat="1" ht="15" customHeight="1" x14ac:dyDescent="0.3">
      <c r="A83" s="64"/>
      <c r="B83" s="20">
        <v>1</v>
      </c>
      <c r="C83" s="20">
        <f>C76</f>
        <v>15</v>
      </c>
      <c r="D83" s="21">
        <f>C77</f>
        <v>0</v>
      </c>
      <c r="E83" s="67"/>
    </row>
    <row r="84" spans="1:10" s="15" customFormat="1" ht="15.75" customHeight="1" x14ac:dyDescent="0.3">
      <c r="A84" s="64"/>
      <c r="B84" s="20">
        <v>2</v>
      </c>
      <c r="C84" s="20">
        <f>D76</f>
        <v>-15</v>
      </c>
      <c r="D84" s="20">
        <f>D77</f>
        <v>70</v>
      </c>
      <c r="E84" s="67"/>
    </row>
    <row r="85" spans="1:10" s="15" customFormat="1" x14ac:dyDescent="0.3">
      <c r="A85" s="64"/>
      <c r="B85" s="39"/>
      <c r="C85" s="39" t="s">
        <v>14</v>
      </c>
      <c r="D85" s="39" t="s">
        <v>15</v>
      </c>
      <c r="E85" s="67"/>
    </row>
    <row r="86" spans="1:10" s="15" customFormat="1" x14ac:dyDescent="0.3">
      <c r="A86" s="64"/>
      <c r="B86" s="27" t="s">
        <v>27</v>
      </c>
      <c r="C86" s="40" cm="1">
        <f t="array" ref="C86:D86">LINEST(D83:D84,C83:C84,1)</f>
        <v>-2.3333333333333326</v>
      </c>
      <c r="D86" s="41">
        <v>35</v>
      </c>
      <c r="E86" s="67"/>
    </row>
    <row r="87" spans="1:10" s="15" customFormat="1" ht="15" customHeight="1" x14ac:dyDescent="0.3">
      <c r="A87" s="64" t="s">
        <v>34</v>
      </c>
      <c r="B87" s="68" t="s">
        <v>36</v>
      </c>
      <c r="C87" s="68"/>
      <c r="D87" s="68" t="s">
        <v>35</v>
      </c>
      <c r="E87" s="68"/>
      <c r="F87" s="64"/>
      <c r="G87" s="64"/>
      <c r="H87" s="64"/>
      <c r="I87" s="64"/>
      <c r="J87" s="64"/>
    </row>
    <row r="88" spans="1:10" s="15" customFormat="1" ht="15" customHeight="1" x14ac:dyDescent="0.3">
      <c r="A88" s="64"/>
      <c r="B88" s="37" t="s">
        <v>10</v>
      </c>
      <c r="C88" s="37" t="s">
        <v>11</v>
      </c>
      <c r="D88" s="37" t="s">
        <v>10</v>
      </c>
      <c r="E88" s="37" t="s">
        <v>11</v>
      </c>
      <c r="F88" s="64"/>
      <c r="G88" s="64"/>
      <c r="H88" s="64"/>
      <c r="I88" s="64"/>
      <c r="J88" s="64"/>
    </row>
    <row r="89" spans="1:10" s="15" customFormat="1" ht="15" customHeight="1" x14ac:dyDescent="0.3">
      <c r="A89" s="64"/>
      <c r="B89" s="42">
        <f>B90</f>
        <v>8.0022026431718096</v>
      </c>
      <c r="C89" s="43">
        <f>C90</f>
        <v>16.328193832599116</v>
      </c>
      <c r="D89" s="42">
        <f>D90</f>
        <v>-4.8000000000000025</v>
      </c>
      <c r="E89" s="43">
        <f>E90</f>
        <v>46.2</v>
      </c>
      <c r="F89" s="64"/>
      <c r="G89" s="64"/>
      <c r="H89" s="64"/>
      <c r="I89" s="64"/>
      <c r="J89" s="64"/>
    </row>
    <row r="90" spans="1:10" s="15" customFormat="1" ht="15" customHeight="1" x14ac:dyDescent="0.3">
      <c r="A90" s="64"/>
      <c r="B90" s="22">
        <f>J102</f>
        <v>8.0022026431718096</v>
      </c>
      <c r="C90" s="43">
        <f>J101</f>
        <v>16.328193832599116</v>
      </c>
      <c r="D90" s="42">
        <f>J113</f>
        <v>-4.8000000000000025</v>
      </c>
      <c r="E90" s="23">
        <f>J112</f>
        <v>46.2</v>
      </c>
      <c r="F90" s="64"/>
      <c r="G90" s="64"/>
      <c r="H90" s="64"/>
      <c r="I90" s="64"/>
      <c r="J90" s="64"/>
    </row>
    <row r="91" spans="1:10" s="15" customFormat="1" ht="15" customHeight="1" x14ac:dyDescent="0.3">
      <c r="A91" s="64"/>
      <c r="B91" s="42">
        <f>B90</f>
        <v>8.0022026431718096</v>
      </c>
      <c r="C91" s="43">
        <v>0</v>
      </c>
      <c r="D91" s="42">
        <f>D90</f>
        <v>-4.8000000000000025</v>
      </c>
      <c r="E91" s="43">
        <v>0</v>
      </c>
      <c r="F91" s="64"/>
      <c r="G91" s="64"/>
      <c r="H91" s="64"/>
      <c r="I91" s="64"/>
      <c r="J91" s="64"/>
    </row>
    <row r="92" spans="1:10" s="15" customFormat="1" ht="15" customHeight="1" x14ac:dyDescent="0.3">
      <c r="A92" s="64"/>
      <c r="B92" s="67" t="s">
        <v>37</v>
      </c>
      <c r="C92" s="67"/>
      <c r="D92" s="67"/>
      <c r="E92" s="67"/>
      <c r="F92" s="67"/>
      <c r="G92" s="67"/>
      <c r="H92" s="67"/>
      <c r="I92" s="67"/>
      <c r="J92" s="67"/>
    </row>
    <row r="93" spans="1:10" s="15" customFormat="1" ht="15" customHeight="1" x14ac:dyDescent="0.3">
      <c r="A93" s="64"/>
      <c r="B93" s="15" t="s">
        <v>39</v>
      </c>
      <c r="C93" s="15" t="s">
        <v>40</v>
      </c>
      <c r="D93" s="15" t="s">
        <v>11</v>
      </c>
      <c r="E93" s="15" t="s">
        <v>16</v>
      </c>
      <c r="F93" s="15" t="s">
        <v>17</v>
      </c>
      <c r="G93" s="15" t="s">
        <v>41</v>
      </c>
      <c r="H93" s="67" t="s">
        <v>42</v>
      </c>
      <c r="I93" s="67"/>
      <c r="J93" s="67"/>
    </row>
    <row r="94" spans="1:10" s="15" customFormat="1" ht="15" customHeight="1" x14ac:dyDescent="0.3">
      <c r="A94" s="64"/>
      <c r="B94" s="15">
        <f t="shared" ref="B94:C102" si="2">B66</f>
        <v>-20</v>
      </c>
      <c r="C94" s="15">
        <f t="shared" si="2"/>
        <v>0</v>
      </c>
      <c r="D94" s="15">
        <f>$C$86*B94+$D$86</f>
        <v>81.666666666666657</v>
      </c>
      <c r="E94" s="15">
        <f>D94-C94</f>
        <v>81.666666666666657</v>
      </c>
      <c r="F94" s="15">
        <f>IF(SIGN(E94*E95)=1,0,1)</f>
        <v>0</v>
      </c>
      <c r="G94" s="69">
        <f>MATCH(1,F94:F102,0)</f>
        <v>5</v>
      </c>
      <c r="H94" s="15" t="s">
        <v>10</v>
      </c>
      <c r="I94" s="15" t="s">
        <v>43</v>
      </c>
      <c r="J94" s="15" t="s">
        <v>44</v>
      </c>
    </row>
    <row r="95" spans="1:10" s="15" customFormat="1" ht="15" customHeight="1" x14ac:dyDescent="0.3">
      <c r="A95" s="64"/>
      <c r="B95" s="15">
        <f t="shared" si="2"/>
        <v>-15</v>
      </c>
      <c r="C95" s="15">
        <f t="shared" si="2"/>
        <v>19.200000000000003</v>
      </c>
      <c r="D95" s="15">
        <f t="shared" ref="D95:D102" si="3">$C$86*B95+$D$86</f>
        <v>69.999999999999986</v>
      </c>
      <c r="E95" s="15">
        <f t="shared" ref="E95:E102" si="4">D95-C95</f>
        <v>50.799999999999983</v>
      </c>
      <c r="F95" s="15">
        <f t="shared" ref="F95:F101" si="5">IF(SIGN(E95*E96)=1,0,1)</f>
        <v>0</v>
      </c>
      <c r="G95" s="69"/>
      <c r="H95" s="15">
        <f>INDEX(B94:B102,G94)</f>
        <v>7</v>
      </c>
      <c r="I95" s="15">
        <f>INDEX(C94:C102,G94)</f>
        <v>16.5</v>
      </c>
      <c r="J95" s="15">
        <f>INDEX(D94:D102,G94)</f>
        <v>18.666666666666671</v>
      </c>
    </row>
    <row r="96" spans="1:10" s="15" customFormat="1" ht="15" customHeight="1" x14ac:dyDescent="0.3">
      <c r="A96" s="64"/>
      <c r="B96" s="15">
        <f t="shared" si="2"/>
        <v>-7</v>
      </c>
      <c r="C96" s="15">
        <f t="shared" si="2"/>
        <v>12.600000000000001</v>
      </c>
      <c r="D96" s="15">
        <f t="shared" si="3"/>
        <v>51.333333333333329</v>
      </c>
      <c r="E96" s="15">
        <f t="shared" si="4"/>
        <v>38.733333333333327</v>
      </c>
      <c r="F96" s="15">
        <f t="shared" si="5"/>
        <v>0</v>
      </c>
      <c r="G96" s="69"/>
      <c r="H96" s="15">
        <f>INDEX(B94:B102,G94+1)</f>
        <v>14</v>
      </c>
      <c r="I96" s="15">
        <f>INDEX(C94:C102,G94+1)</f>
        <v>15.299999999999999</v>
      </c>
      <c r="J96" s="15">
        <f>INDEX(D94:D102,G94+1)</f>
        <v>2.3333333333333428</v>
      </c>
    </row>
    <row r="97" spans="1:10" s="15" customFormat="1" ht="15" customHeight="1" x14ac:dyDescent="0.3">
      <c r="A97" s="64"/>
      <c r="B97" s="15">
        <f t="shared" si="2"/>
        <v>2</v>
      </c>
      <c r="C97" s="15">
        <f t="shared" si="2"/>
        <v>13.799999999999999</v>
      </c>
      <c r="D97" s="15">
        <f t="shared" si="3"/>
        <v>30.333333333333336</v>
      </c>
      <c r="E97" s="15">
        <f t="shared" si="4"/>
        <v>16.533333333333339</v>
      </c>
      <c r="F97" s="15">
        <f t="shared" si="5"/>
        <v>0</v>
      </c>
      <c r="G97" s="69"/>
      <c r="H97" s="67" t="s">
        <v>45</v>
      </c>
      <c r="I97" s="67"/>
      <c r="J97" s="67"/>
    </row>
    <row r="98" spans="1:10" s="15" customFormat="1" x14ac:dyDescent="0.3">
      <c r="A98" s="64"/>
      <c r="B98" s="15">
        <f t="shared" si="2"/>
        <v>7</v>
      </c>
      <c r="C98" s="15">
        <f t="shared" si="2"/>
        <v>16.5</v>
      </c>
      <c r="D98" s="15">
        <f t="shared" si="3"/>
        <v>18.666666666666671</v>
      </c>
      <c r="E98" s="15">
        <f t="shared" si="4"/>
        <v>2.1666666666666714</v>
      </c>
      <c r="F98" s="15">
        <f t="shared" si="5"/>
        <v>1</v>
      </c>
      <c r="G98" s="69"/>
      <c r="H98" s="20" t="s">
        <v>19</v>
      </c>
      <c r="I98" s="15">
        <f>SLOPE(I95:I96,H95:H96)</f>
        <v>-0.17142857142857157</v>
      </c>
      <c r="J98" s="15">
        <f>SLOPE(J95:J96,H95:H96)</f>
        <v>-2.3333333333333326</v>
      </c>
    </row>
    <row r="99" spans="1:10" s="15" customFormat="1" x14ac:dyDescent="0.3">
      <c r="A99" s="64"/>
      <c r="B99" s="15">
        <f t="shared" si="2"/>
        <v>14</v>
      </c>
      <c r="C99" s="15">
        <f t="shared" si="2"/>
        <v>15.299999999999999</v>
      </c>
      <c r="D99" s="15">
        <f t="shared" si="3"/>
        <v>2.3333333333333428</v>
      </c>
      <c r="E99" s="15">
        <f t="shared" si="4"/>
        <v>-12.966666666666656</v>
      </c>
      <c r="F99" s="15">
        <f t="shared" si="5"/>
        <v>0</v>
      </c>
      <c r="G99" s="69"/>
      <c r="H99" s="20" t="s">
        <v>20</v>
      </c>
      <c r="I99" s="15">
        <f>INTERCEPT(I95:I96,H95:H96)</f>
        <v>17.7</v>
      </c>
      <c r="J99" s="15">
        <f>INTERCEPT(J95:J96,H95:H96)</f>
        <v>35</v>
      </c>
    </row>
    <row r="100" spans="1:10" s="15" customFormat="1" x14ac:dyDescent="0.3">
      <c r="A100" s="64"/>
      <c r="B100" s="15">
        <f t="shared" si="2"/>
        <v>25</v>
      </c>
      <c r="C100" s="15">
        <f t="shared" si="2"/>
        <v>18.299999999999997</v>
      </c>
      <c r="D100" s="15">
        <f t="shared" si="3"/>
        <v>-23.333333333333314</v>
      </c>
      <c r="E100" s="15">
        <f t="shared" si="4"/>
        <v>-41.633333333333312</v>
      </c>
      <c r="F100" s="15">
        <f t="shared" si="5"/>
        <v>0</v>
      </c>
      <c r="G100" s="69"/>
      <c r="H100" s="67" t="s">
        <v>46</v>
      </c>
      <c r="I100" s="67"/>
      <c r="J100" s="67"/>
    </row>
    <row r="101" spans="1:10" s="15" customFormat="1" x14ac:dyDescent="0.3">
      <c r="A101" s="64"/>
      <c r="B101" s="15">
        <f t="shared" si="2"/>
        <v>35</v>
      </c>
      <c r="C101" s="15">
        <f t="shared" si="2"/>
        <v>20.700000000000003</v>
      </c>
      <c r="D101" s="15">
        <f t="shared" si="3"/>
        <v>-46.666666666666643</v>
      </c>
      <c r="E101" s="15">
        <f t="shared" si="4"/>
        <v>-67.366666666666646</v>
      </c>
      <c r="F101" s="15">
        <f t="shared" si="5"/>
        <v>1</v>
      </c>
      <c r="G101" s="69"/>
      <c r="H101" s="67" t="s">
        <v>47</v>
      </c>
      <c r="I101" s="67"/>
      <c r="J101" s="44">
        <f>(J98*I99-I98*J99)/(J98-I98)</f>
        <v>16.328193832599116</v>
      </c>
    </row>
    <row r="102" spans="1:10" s="15" customFormat="1" x14ac:dyDescent="0.3">
      <c r="A102" s="64"/>
      <c r="B102" s="15">
        <f t="shared" si="2"/>
        <v>0</v>
      </c>
      <c r="C102" s="15">
        <f t="shared" si="2"/>
        <v>0</v>
      </c>
      <c r="D102" s="15">
        <f t="shared" si="3"/>
        <v>35</v>
      </c>
      <c r="E102" s="15">
        <f t="shared" si="4"/>
        <v>35</v>
      </c>
      <c r="F102" s="15">
        <f>H80</f>
        <v>0</v>
      </c>
      <c r="G102" s="69"/>
      <c r="H102" s="67" t="s">
        <v>48</v>
      </c>
      <c r="I102" s="67"/>
      <c r="J102" s="44">
        <f>(J101-J99)/J98</f>
        <v>8.0022026431718096</v>
      </c>
    </row>
    <row r="103" spans="1:10" s="15" customFormat="1" x14ac:dyDescent="0.3">
      <c r="A103" s="64"/>
      <c r="B103" s="67" t="s">
        <v>38</v>
      </c>
      <c r="C103" s="67"/>
      <c r="D103" s="67"/>
      <c r="E103" s="67"/>
      <c r="F103" s="67"/>
      <c r="G103" s="67"/>
      <c r="H103" s="67"/>
      <c r="I103" s="67"/>
      <c r="J103" s="67"/>
    </row>
    <row r="104" spans="1:10" s="15" customFormat="1" x14ac:dyDescent="0.3">
      <c r="A104" s="64"/>
      <c r="B104" s="15" t="s">
        <v>39</v>
      </c>
      <c r="C104" s="15" t="s">
        <v>40</v>
      </c>
      <c r="D104" s="15" t="s">
        <v>11</v>
      </c>
      <c r="E104" s="15" t="s">
        <v>16</v>
      </c>
      <c r="F104" s="15" t="s">
        <v>17</v>
      </c>
      <c r="G104" s="15" t="s">
        <v>41</v>
      </c>
      <c r="H104" s="67" t="s">
        <v>42</v>
      </c>
      <c r="I104" s="67"/>
      <c r="J104" s="67"/>
    </row>
    <row r="105" spans="1:10" s="15" customFormat="1" x14ac:dyDescent="0.3">
      <c r="A105" s="64"/>
      <c r="B105" s="15">
        <f>B66</f>
        <v>-20</v>
      </c>
      <c r="C105" s="15">
        <f>D66</f>
        <v>24.599999999999998</v>
      </c>
      <c r="D105" s="15">
        <f>$C$86*B105+$D$86</f>
        <v>81.666666666666657</v>
      </c>
      <c r="E105" s="15">
        <f>D105-C105</f>
        <v>57.066666666666663</v>
      </c>
      <c r="F105" s="15">
        <f>IF(SIGN(E105*E106)=1,0,1)</f>
        <v>0</v>
      </c>
      <c r="G105" s="69">
        <f>MATCH(1,F105:F113,0)</f>
        <v>3</v>
      </c>
      <c r="H105" s="15" t="s">
        <v>10</v>
      </c>
      <c r="I105" s="15" t="s">
        <v>43</v>
      </c>
      <c r="J105" s="15" t="s">
        <v>44</v>
      </c>
    </row>
    <row r="106" spans="1:10" s="15" customFormat="1" x14ac:dyDescent="0.3">
      <c r="A106" s="64"/>
      <c r="B106" s="15">
        <f t="shared" ref="B106:B113" si="6">B67</f>
        <v>-15</v>
      </c>
      <c r="C106" s="15">
        <f t="shared" ref="C106:C113" si="7">D67</f>
        <v>27.599999999999998</v>
      </c>
      <c r="D106" s="15">
        <f t="shared" ref="D106:D113" si="8">$C$86*B106+$D$86</f>
        <v>69.999999999999986</v>
      </c>
      <c r="E106" s="15">
        <f t="shared" ref="E106:E113" si="9">D106-C106</f>
        <v>42.399999999999991</v>
      </c>
      <c r="F106" s="15">
        <f t="shared" ref="F106:F112" si="10">IF(SIGN(E106*E107)=1,0,1)</f>
        <v>0</v>
      </c>
      <c r="G106" s="69"/>
      <c r="H106" s="15">
        <f>INDEX(B105:B113,G105)</f>
        <v>-7</v>
      </c>
      <c r="I106" s="15">
        <f>INDEX(C105:C113,G105)</f>
        <v>42.900000000000006</v>
      </c>
      <c r="J106" s="15">
        <f>INDEX(D105:D113,G105)</f>
        <v>51.333333333333329</v>
      </c>
    </row>
    <row r="107" spans="1:10" s="15" customFormat="1" x14ac:dyDescent="0.3">
      <c r="A107" s="64"/>
      <c r="B107" s="15">
        <f t="shared" si="6"/>
        <v>-7</v>
      </c>
      <c r="C107" s="15">
        <f t="shared" si="7"/>
        <v>42.900000000000006</v>
      </c>
      <c r="D107" s="15">
        <f t="shared" si="8"/>
        <v>51.333333333333329</v>
      </c>
      <c r="E107" s="15">
        <f t="shared" si="9"/>
        <v>8.4333333333333229</v>
      </c>
      <c r="F107" s="15">
        <f t="shared" si="10"/>
        <v>1</v>
      </c>
      <c r="G107" s="69"/>
      <c r="H107" s="15">
        <f>INDEX(B105:B113,G105+1)</f>
        <v>2</v>
      </c>
      <c r="I107" s="15">
        <f>INDEX(C105:C113,G105+1)</f>
        <v>56.400000000000006</v>
      </c>
      <c r="J107" s="15">
        <f>INDEX(D105:D113,G105+1)</f>
        <v>30.333333333333336</v>
      </c>
    </row>
    <row r="108" spans="1:10" s="15" customFormat="1" x14ac:dyDescent="0.3">
      <c r="A108" s="64"/>
      <c r="B108" s="15">
        <f t="shared" si="6"/>
        <v>2</v>
      </c>
      <c r="C108" s="15">
        <f t="shared" si="7"/>
        <v>56.400000000000006</v>
      </c>
      <c r="D108" s="15">
        <f t="shared" si="8"/>
        <v>30.333333333333336</v>
      </c>
      <c r="E108" s="15">
        <f t="shared" si="9"/>
        <v>-26.06666666666667</v>
      </c>
      <c r="F108" s="15">
        <f t="shared" si="10"/>
        <v>0</v>
      </c>
      <c r="G108" s="69"/>
      <c r="H108" s="67" t="s">
        <v>45</v>
      </c>
      <c r="I108" s="67"/>
      <c r="J108" s="67"/>
    </row>
    <row r="109" spans="1:10" s="15" customFormat="1" x14ac:dyDescent="0.3">
      <c r="A109" s="64"/>
      <c r="B109" s="15">
        <f t="shared" si="6"/>
        <v>7</v>
      </c>
      <c r="C109" s="15">
        <f t="shared" si="7"/>
        <v>60.300000000000004</v>
      </c>
      <c r="D109" s="15">
        <f t="shared" si="8"/>
        <v>18.666666666666671</v>
      </c>
      <c r="E109" s="15">
        <f t="shared" si="9"/>
        <v>-41.633333333333333</v>
      </c>
      <c r="F109" s="15">
        <f t="shared" si="10"/>
        <v>0</v>
      </c>
      <c r="G109" s="69"/>
      <c r="H109" s="20" t="s">
        <v>19</v>
      </c>
      <c r="I109" s="15">
        <f>SLOPE(I106:I107,H106:H107)</f>
        <v>1.5</v>
      </c>
      <c r="J109" s="15">
        <f>SLOPE(J106:J107,H106:H107)</f>
        <v>-2.3333333333333326</v>
      </c>
    </row>
    <row r="110" spans="1:10" s="15" customFormat="1" x14ac:dyDescent="0.3">
      <c r="A110" s="64"/>
      <c r="B110" s="15">
        <f t="shared" si="6"/>
        <v>14</v>
      </c>
      <c r="C110" s="15">
        <f t="shared" si="7"/>
        <v>60.300000000000004</v>
      </c>
      <c r="D110" s="15">
        <f t="shared" si="8"/>
        <v>2.3333333333333428</v>
      </c>
      <c r="E110" s="15">
        <f t="shared" si="9"/>
        <v>-57.966666666666661</v>
      </c>
      <c r="F110" s="15">
        <f t="shared" si="10"/>
        <v>0</v>
      </c>
      <c r="G110" s="69"/>
      <c r="H110" s="20" t="s">
        <v>20</v>
      </c>
      <c r="I110" s="15">
        <f>INTERCEPT(I106:I107,H106:H107)</f>
        <v>53.400000000000006</v>
      </c>
      <c r="J110" s="15">
        <f>INTERCEPT(J106:J107,H106:H107)</f>
        <v>35</v>
      </c>
    </row>
    <row r="111" spans="1:10" s="15" customFormat="1" x14ac:dyDescent="0.3">
      <c r="A111" s="64"/>
      <c r="B111" s="15">
        <f t="shared" si="6"/>
        <v>25</v>
      </c>
      <c r="C111" s="15">
        <f t="shared" si="7"/>
        <v>60</v>
      </c>
      <c r="D111" s="15">
        <f t="shared" si="8"/>
        <v>-23.333333333333314</v>
      </c>
      <c r="E111" s="15">
        <f t="shared" si="9"/>
        <v>-83.333333333333314</v>
      </c>
      <c r="F111" s="15">
        <f t="shared" si="10"/>
        <v>0</v>
      </c>
      <c r="G111" s="69"/>
      <c r="H111" s="67" t="s">
        <v>46</v>
      </c>
      <c r="I111" s="67"/>
      <c r="J111" s="67"/>
    </row>
    <row r="112" spans="1:10" s="15" customFormat="1" x14ac:dyDescent="0.3">
      <c r="A112" s="64"/>
      <c r="B112" s="15">
        <f t="shared" si="6"/>
        <v>35</v>
      </c>
      <c r="C112" s="15">
        <f t="shared" si="7"/>
        <v>60</v>
      </c>
      <c r="D112" s="15">
        <f t="shared" si="8"/>
        <v>-46.666666666666643</v>
      </c>
      <c r="E112" s="15">
        <f t="shared" si="9"/>
        <v>-106.66666666666664</v>
      </c>
      <c r="F112" s="15">
        <f t="shared" si="10"/>
        <v>1</v>
      </c>
      <c r="G112" s="69"/>
      <c r="H112" s="67" t="s">
        <v>47</v>
      </c>
      <c r="I112" s="67"/>
      <c r="J112" s="44">
        <f>(J109*I110-I109*J110)/(J109-I109)</f>
        <v>46.2</v>
      </c>
    </row>
    <row r="113" spans="1:11" s="15" customFormat="1" x14ac:dyDescent="0.3">
      <c r="A113" s="64"/>
      <c r="B113" s="15">
        <f t="shared" si="6"/>
        <v>0</v>
      </c>
      <c r="C113" s="15">
        <f t="shared" si="7"/>
        <v>0</v>
      </c>
      <c r="D113" s="15">
        <f t="shared" si="8"/>
        <v>35</v>
      </c>
      <c r="E113" s="15">
        <f t="shared" si="9"/>
        <v>35</v>
      </c>
      <c r="F113" s="15">
        <f>F102</f>
        <v>0</v>
      </c>
      <c r="G113" s="69"/>
      <c r="H113" s="67" t="s">
        <v>48</v>
      </c>
      <c r="I113" s="67"/>
      <c r="J113" s="44">
        <f>(J112-J110)/J109</f>
        <v>-4.8000000000000025</v>
      </c>
    </row>
    <row r="114" spans="1:11" s="15" customFormat="1" ht="15" customHeight="1" x14ac:dyDescent="0.3">
      <c r="A114" s="64" t="s">
        <v>50</v>
      </c>
      <c r="B114" s="65" t="s">
        <v>49</v>
      </c>
      <c r="C114" s="65"/>
      <c r="D114" s="65"/>
      <c r="E114" s="65"/>
      <c r="F114" s="65"/>
      <c r="G114" s="65"/>
      <c r="H114" s="65"/>
      <c r="I114" s="65"/>
      <c r="J114" s="65"/>
    </row>
    <row r="115" spans="1:11" s="15" customFormat="1" ht="15" customHeight="1" x14ac:dyDescent="0.3">
      <c r="A115" s="64"/>
      <c r="B115" s="27" t="s">
        <v>26</v>
      </c>
      <c r="C115" s="20" t="s">
        <v>10</v>
      </c>
      <c r="D115" s="21" t="s">
        <v>11</v>
      </c>
      <c r="E115" s="67"/>
      <c r="F115" s="67"/>
      <c r="G115" s="67"/>
      <c r="H115" s="67"/>
      <c r="I115" s="67"/>
      <c r="J115" s="67"/>
    </row>
    <row r="116" spans="1:11" s="15" customFormat="1" ht="15" customHeight="1" x14ac:dyDescent="0.3">
      <c r="A116" s="64"/>
      <c r="B116" s="20">
        <v>1</v>
      </c>
      <c r="C116" s="20">
        <f>G79-0.01</f>
        <v>-15.01</v>
      </c>
      <c r="D116" s="21">
        <f>H79</f>
        <v>70</v>
      </c>
      <c r="E116" s="67"/>
      <c r="F116" s="67"/>
      <c r="G116" s="67"/>
      <c r="H116" s="67"/>
      <c r="I116" s="67"/>
      <c r="J116" s="67"/>
    </row>
    <row r="117" spans="1:11" s="15" customFormat="1" ht="15" customHeight="1" x14ac:dyDescent="0.3">
      <c r="A117" s="64"/>
      <c r="B117" s="20">
        <v>2</v>
      </c>
      <c r="C117" s="20">
        <f>G80</f>
        <v>-15</v>
      </c>
      <c r="D117" s="20">
        <f>H80</f>
        <v>0</v>
      </c>
      <c r="E117" s="67"/>
      <c r="F117" s="67"/>
      <c r="G117" s="67"/>
      <c r="H117" s="67"/>
      <c r="I117" s="67"/>
      <c r="J117" s="67"/>
    </row>
    <row r="118" spans="1:11" s="15" customFormat="1" ht="15.75" customHeight="1" x14ac:dyDescent="0.3">
      <c r="A118" s="64"/>
      <c r="B118" s="39"/>
      <c r="C118" s="39" t="s">
        <v>14</v>
      </c>
      <c r="D118" s="39" t="s">
        <v>15</v>
      </c>
      <c r="E118" s="67"/>
      <c r="F118" s="67"/>
      <c r="G118" s="67"/>
      <c r="H118" s="67"/>
      <c r="I118" s="67"/>
      <c r="J118" s="67"/>
    </row>
    <row r="119" spans="1:11" s="15" customFormat="1" ht="15.75" customHeight="1" x14ac:dyDescent="0.3">
      <c r="A119" s="64"/>
      <c r="B119" s="27" t="s">
        <v>27</v>
      </c>
      <c r="C119" s="45" cm="1">
        <f t="array" ref="C119:D119">LINEST(D116:D117,C116:C117,1)</f>
        <v>-7000.0000000001492</v>
      </c>
      <c r="D119" s="41">
        <v>-105000.00000000223</v>
      </c>
      <c r="E119" s="67"/>
      <c r="F119" s="67"/>
      <c r="G119" s="67"/>
      <c r="H119" s="67"/>
      <c r="I119" s="67"/>
      <c r="J119" s="67"/>
    </row>
    <row r="120" spans="1:11" s="15" customFormat="1" ht="15" customHeight="1" x14ac:dyDescent="0.3">
      <c r="A120" s="64"/>
      <c r="B120" s="67" t="s">
        <v>37</v>
      </c>
      <c r="C120" s="67"/>
      <c r="D120" s="67"/>
      <c r="E120" s="67"/>
      <c r="F120" s="67"/>
      <c r="G120" s="67"/>
      <c r="H120" s="67"/>
      <c r="I120" s="67"/>
      <c r="J120" s="67"/>
    </row>
    <row r="121" spans="1:11" s="15" customFormat="1" ht="15" customHeight="1" x14ac:dyDescent="0.3">
      <c r="A121" s="64"/>
      <c r="B121" s="15" t="s">
        <v>39</v>
      </c>
      <c r="C121" s="15" t="s">
        <v>40</v>
      </c>
      <c r="D121" s="15" t="s">
        <v>11</v>
      </c>
      <c r="E121" s="15" t="s">
        <v>16</v>
      </c>
      <c r="F121" s="15" t="s">
        <v>17</v>
      </c>
      <c r="G121" s="15" t="s">
        <v>41</v>
      </c>
      <c r="H121" s="67" t="s">
        <v>42</v>
      </c>
      <c r="I121" s="67"/>
      <c r="J121" s="67"/>
    </row>
    <row r="122" spans="1:11" s="15" customFormat="1" ht="15" customHeight="1" x14ac:dyDescent="0.3">
      <c r="A122" s="64"/>
      <c r="B122" s="15">
        <f>B66</f>
        <v>-20</v>
      </c>
      <c r="C122" s="15">
        <f>C66</f>
        <v>0</v>
      </c>
      <c r="D122" s="15">
        <f>$C$119*B122+$D$119</f>
        <v>35000.000000000742</v>
      </c>
      <c r="E122" s="15">
        <f t="shared" ref="E122:E130" si="11">D122-C122</f>
        <v>35000.000000000742</v>
      </c>
      <c r="F122" s="15">
        <f>IF(SIGN(E122*E123)=1,0,1)</f>
        <v>1</v>
      </c>
      <c r="G122" s="69">
        <f>MATCH(1,F122:F130,0)</f>
        <v>1</v>
      </c>
      <c r="H122" s="15" t="s">
        <v>10</v>
      </c>
      <c r="I122" s="15" t="s">
        <v>43</v>
      </c>
      <c r="J122" s="15" t="s">
        <v>44</v>
      </c>
    </row>
    <row r="123" spans="1:11" s="15" customFormat="1" ht="15" customHeight="1" x14ac:dyDescent="0.3">
      <c r="A123" s="64"/>
      <c r="B123" s="15">
        <f t="shared" ref="B123:C130" si="12">B67</f>
        <v>-15</v>
      </c>
      <c r="C123" s="15">
        <f t="shared" si="12"/>
        <v>19.200000000000003</v>
      </c>
      <c r="D123" s="15">
        <f>$C$119*B123+$D$119</f>
        <v>0</v>
      </c>
      <c r="E123" s="15">
        <f t="shared" si="11"/>
        <v>-19.200000000000003</v>
      </c>
      <c r="F123" s="15">
        <f t="shared" ref="F123:F129" si="13">IF(SIGN(E123*E124)=1,0,1)</f>
        <v>0</v>
      </c>
      <c r="G123" s="69"/>
      <c r="H123" s="15">
        <f>INDEX(B122:B130,G122)</f>
        <v>-20</v>
      </c>
      <c r="I123" s="15">
        <f>INDEX(C122:C130,G122)</f>
        <v>0</v>
      </c>
      <c r="J123" s="15">
        <f>INDEX(D122:D130,G122)</f>
        <v>35000.000000000742</v>
      </c>
    </row>
    <row r="124" spans="1:11" s="15" customFormat="1" ht="15" customHeight="1" x14ac:dyDescent="0.3">
      <c r="A124" s="64"/>
      <c r="B124" s="15">
        <f t="shared" si="12"/>
        <v>-7</v>
      </c>
      <c r="C124" s="15">
        <f t="shared" si="12"/>
        <v>12.600000000000001</v>
      </c>
      <c r="D124" s="15">
        <f t="shared" ref="D124:D130" si="14">$C$119*B124+$D$119</f>
        <v>-56000.000000001179</v>
      </c>
      <c r="E124" s="15">
        <f t="shared" si="11"/>
        <v>-56012.600000001177</v>
      </c>
      <c r="F124" s="15">
        <f t="shared" si="13"/>
        <v>0</v>
      </c>
      <c r="G124" s="69"/>
      <c r="H124" s="15">
        <f>INDEX(B122:B130,G122+1)</f>
        <v>-15</v>
      </c>
      <c r="I124" s="15">
        <f>INDEX(C122:C130,G122+1)</f>
        <v>19.200000000000003</v>
      </c>
      <c r="J124" s="15">
        <f>INDEX(D122:D130,G122+1)</f>
        <v>0</v>
      </c>
    </row>
    <row r="125" spans="1:11" s="15" customFormat="1" ht="15" customHeight="1" x14ac:dyDescent="0.3">
      <c r="A125" s="64"/>
      <c r="B125" s="15">
        <f t="shared" si="12"/>
        <v>2</v>
      </c>
      <c r="C125" s="15">
        <f t="shared" si="12"/>
        <v>13.799999999999999</v>
      </c>
      <c r="D125" s="15">
        <f t="shared" si="14"/>
        <v>-119000.00000000253</v>
      </c>
      <c r="E125" s="15">
        <f t="shared" si="11"/>
        <v>-119013.80000000253</v>
      </c>
      <c r="F125" s="15">
        <f t="shared" si="13"/>
        <v>0</v>
      </c>
      <c r="G125" s="69"/>
      <c r="H125" s="67" t="s">
        <v>45</v>
      </c>
      <c r="I125" s="67"/>
      <c r="J125" s="67"/>
    </row>
    <row r="126" spans="1:11" s="15" customFormat="1" ht="15" customHeight="1" x14ac:dyDescent="0.3">
      <c r="A126" s="64"/>
      <c r="B126" s="15">
        <f t="shared" si="12"/>
        <v>7</v>
      </c>
      <c r="C126" s="15">
        <f t="shared" si="12"/>
        <v>16.5</v>
      </c>
      <c r="D126" s="15">
        <f>$C$119*B126+$D$119</f>
        <v>-154000.00000000326</v>
      </c>
      <c r="E126" s="15">
        <f t="shared" si="11"/>
        <v>-154016.50000000326</v>
      </c>
      <c r="F126" s="15">
        <f t="shared" si="13"/>
        <v>0</v>
      </c>
      <c r="G126" s="69"/>
      <c r="H126" s="20" t="s">
        <v>19</v>
      </c>
      <c r="I126" s="15">
        <f>SLOPE(I123:I124,H123:H124)</f>
        <v>3.8400000000000007</v>
      </c>
      <c r="J126" s="15">
        <f>SLOPE(J123:J124,H123:H124)</f>
        <v>-7000.0000000001492</v>
      </c>
    </row>
    <row r="127" spans="1:11" s="15" customFormat="1" ht="15" customHeight="1" x14ac:dyDescent="0.3">
      <c r="A127" s="64"/>
      <c r="B127" s="15">
        <f t="shared" si="12"/>
        <v>14</v>
      </c>
      <c r="C127" s="15">
        <f t="shared" si="12"/>
        <v>15.299999999999999</v>
      </c>
      <c r="D127" s="15">
        <f t="shared" si="14"/>
        <v>-203000.00000000431</v>
      </c>
      <c r="E127" s="15">
        <f t="shared" si="11"/>
        <v>-203015.3000000043</v>
      </c>
      <c r="F127" s="15">
        <f t="shared" si="13"/>
        <v>0</v>
      </c>
      <c r="G127" s="69"/>
      <c r="H127" s="20" t="s">
        <v>20</v>
      </c>
      <c r="I127" s="15">
        <f>INTERCEPT(I123:I124,H123:H124)</f>
        <v>76.800000000000011</v>
      </c>
      <c r="J127" s="15">
        <f>INTERCEPT(J123:J124,H123:H124)</f>
        <v>-105000.00000000224</v>
      </c>
    </row>
    <row r="128" spans="1:11" s="15" customFormat="1" ht="15.75" customHeight="1" x14ac:dyDescent="0.3">
      <c r="A128" s="64"/>
      <c r="B128" s="15">
        <f t="shared" si="12"/>
        <v>25</v>
      </c>
      <c r="C128" s="15">
        <f t="shared" si="12"/>
        <v>18.299999999999997</v>
      </c>
      <c r="D128" s="15">
        <f t="shared" si="14"/>
        <v>-280000.00000000594</v>
      </c>
      <c r="E128" s="15">
        <f t="shared" si="11"/>
        <v>-280018.30000000593</v>
      </c>
      <c r="F128" s="15">
        <f t="shared" si="13"/>
        <v>0</v>
      </c>
      <c r="G128" s="69"/>
      <c r="H128" s="67" t="s">
        <v>46</v>
      </c>
      <c r="I128" s="67"/>
      <c r="J128" s="67"/>
      <c r="K128" s="46" t="s">
        <v>51</v>
      </c>
    </row>
    <row r="129" spans="1:11" s="15" customFormat="1" ht="15" customHeight="1" x14ac:dyDescent="0.3">
      <c r="A129" s="64"/>
      <c r="B129" s="15">
        <f t="shared" si="12"/>
        <v>35</v>
      </c>
      <c r="C129" s="15">
        <f t="shared" si="12"/>
        <v>20.700000000000003</v>
      </c>
      <c r="D129" s="15">
        <f t="shared" si="14"/>
        <v>-350000.00000000745</v>
      </c>
      <c r="E129" s="15">
        <f t="shared" si="11"/>
        <v>-350020.70000000746</v>
      </c>
      <c r="F129" s="15">
        <f t="shared" si="13"/>
        <v>0</v>
      </c>
      <c r="G129" s="69"/>
      <c r="H129" s="67" t="s">
        <v>48</v>
      </c>
      <c r="I129" s="67"/>
      <c r="J129" s="44">
        <f>(J126*I127-I126*J127)/(J126-I126)</f>
        <v>19.189473203271348</v>
      </c>
      <c r="K129" s="15">
        <f>J129</f>
        <v>19.189473203271348</v>
      </c>
    </row>
    <row r="130" spans="1:11" s="15" customFormat="1" ht="15.75" customHeight="1" x14ac:dyDescent="0.3">
      <c r="A130" s="64"/>
      <c r="B130" s="15">
        <f t="shared" si="12"/>
        <v>0</v>
      </c>
      <c r="C130" s="15">
        <f t="shared" si="12"/>
        <v>0</v>
      </c>
      <c r="D130" s="15">
        <f t="shared" si="14"/>
        <v>-105000.00000000223</v>
      </c>
      <c r="E130" s="15">
        <f t="shared" si="11"/>
        <v>-105000.00000000223</v>
      </c>
      <c r="F130" s="15">
        <f>F102</f>
        <v>0</v>
      </c>
      <c r="G130" s="69"/>
      <c r="H130" s="67" t="s">
        <v>47</v>
      </c>
      <c r="I130" s="67"/>
      <c r="J130" s="44">
        <f>ROUND((J129-J127)/J126,1)</f>
        <v>-15</v>
      </c>
      <c r="K130" s="19">
        <f>G76</f>
        <v>-15</v>
      </c>
    </row>
    <row r="131" spans="1:11" s="15" customFormat="1" ht="15" customHeight="1" x14ac:dyDescent="0.3">
      <c r="A131" s="64"/>
      <c r="B131" s="67" t="s">
        <v>38</v>
      </c>
      <c r="C131" s="67"/>
      <c r="D131" s="67"/>
      <c r="E131" s="67"/>
      <c r="F131" s="67"/>
      <c r="G131" s="67"/>
      <c r="H131" s="67"/>
      <c r="I131" s="67"/>
      <c r="J131" s="67"/>
    </row>
    <row r="132" spans="1:11" s="15" customFormat="1" ht="15" customHeight="1" x14ac:dyDescent="0.3">
      <c r="A132" s="64"/>
      <c r="B132" s="15" t="s">
        <v>39</v>
      </c>
      <c r="C132" s="15" t="s">
        <v>40</v>
      </c>
      <c r="D132" s="15" t="s">
        <v>11</v>
      </c>
      <c r="E132" s="15" t="s">
        <v>16</v>
      </c>
      <c r="F132" s="15" t="s">
        <v>17</v>
      </c>
      <c r="G132" s="15" t="s">
        <v>41</v>
      </c>
      <c r="H132" s="67" t="s">
        <v>42</v>
      </c>
      <c r="I132" s="67"/>
      <c r="J132" s="67"/>
    </row>
    <row r="133" spans="1:11" s="15" customFormat="1" ht="15" customHeight="1" x14ac:dyDescent="0.3">
      <c r="A133" s="64"/>
      <c r="B133" s="15">
        <f>B122</f>
        <v>-20</v>
      </c>
      <c r="C133" s="15">
        <f>D66</f>
        <v>24.599999999999998</v>
      </c>
      <c r="D133" s="15">
        <f>$C$119*B133+$D$119</f>
        <v>35000.000000000742</v>
      </c>
      <c r="E133" s="15">
        <f>D133-C133</f>
        <v>34975.400000000744</v>
      </c>
      <c r="F133" s="15">
        <f>IF(SIGN(E133*E134)=1,0,1)</f>
        <v>1</v>
      </c>
      <c r="G133" s="69">
        <f>MATCH(1,F133:F141,0)</f>
        <v>1</v>
      </c>
      <c r="H133" s="15" t="s">
        <v>10</v>
      </c>
      <c r="I133" s="15" t="s">
        <v>43</v>
      </c>
      <c r="J133" s="15" t="s">
        <v>44</v>
      </c>
    </row>
    <row r="134" spans="1:11" s="15" customFormat="1" ht="15" customHeight="1" x14ac:dyDescent="0.3">
      <c r="A134" s="64"/>
      <c r="B134" s="15">
        <f t="shared" ref="B134:B141" si="15">B123</f>
        <v>-15</v>
      </c>
      <c r="C134" s="15">
        <f t="shared" ref="C134:C141" si="16">D67</f>
        <v>27.599999999999998</v>
      </c>
      <c r="D134" s="15">
        <f t="shared" ref="D134:D141" si="17">$C$119*B134+$D$119</f>
        <v>0</v>
      </c>
      <c r="E134" s="15">
        <f t="shared" ref="E134:E141" si="18">D134-C134</f>
        <v>-27.599999999999998</v>
      </c>
      <c r="F134" s="15">
        <f t="shared" ref="F134:F140" si="19">IF(SIGN(E134*E135)=1,0,1)</f>
        <v>0</v>
      </c>
      <c r="G134" s="69"/>
      <c r="H134" s="15">
        <f>INDEX(B133:B141,G133)</f>
        <v>-20</v>
      </c>
      <c r="I134" s="15">
        <f>INDEX(C133:C141,G133)</f>
        <v>24.599999999999998</v>
      </c>
      <c r="J134" s="15">
        <f>INDEX(D133:D141,G133)</f>
        <v>35000.000000000742</v>
      </c>
    </row>
    <row r="135" spans="1:11" s="15" customFormat="1" ht="15" customHeight="1" x14ac:dyDescent="0.3">
      <c r="A135" s="64"/>
      <c r="B135" s="15">
        <f t="shared" si="15"/>
        <v>-7</v>
      </c>
      <c r="C135" s="15">
        <f t="shared" si="16"/>
        <v>42.900000000000006</v>
      </c>
      <c r="D135" s="15">
        <f t="shared" si="17"/>
        <v>-56000.000000001179</v>
      </c>
      <c r="E135" s="15">
        <f t="shared" si="18"/>
        <v>-56042.90000000118</v>
      </c>
      <c r="F135" s="15">
        <f t="shared" si="19"/>
        <v>0</v>
      </c>
      <c r="G135" s="69"/>
      <c r="H135" s="15">
        <f>INDEX(B133:B141,G133+1)</f>
        <v>-15</v>
      </c>
      <c r="I135" s="15">
        <f>INDEX(C133:C141,G133+1)</f>
        <v>27.599999999999998</v>
      </c>
      <c r="J135" s="15">
        <f>INDEX(D133:D141,G133+1)</f>
        <v>0</v>
      </c>
    </row>
    <row r="136" spans="1:11" s="15" customFormat="1" ht="15" customHeight="1" x14ac:dyDescent="0.3">
      <c r="A136" s="64"/>
      <c r="B136" s="15">
        <f t="shared" si="15"/>
        <v>2</v>
      </c>
      <c r="C136" s="15">
        <f t="shared" si="16"/>
        <v>56.400000000000006</v>
      </c>
      <c r="D136" s="15">
        <f t="shared" si="17"/>
        <v>-119000.00000000253</v>
      </c>
      <c r="E136" s="15">
        <f t="shared" si="18"/>
        <v>-119056.40000000253</v>
      </c>
      <c r="F136" s="15">
        <f t="shared" si="19"/>
        <v>0</v>
      </c>
      <c r="G136" s="69"/>
      <c r="H136" s="67" t="s">
        <v>45</v>
      </c>
      <c r="I136" s="67"/>
      <c r="J136" s="67"/>
    </row>
    <row r="137" spans="1:11" s="15" customFormat="1" ht="15" customHeight="1" x14ac:dyDescent="0.3">
      <c r="A137" s="64"/>
      <c r="B137" s="15">
        <f t="shared" si="15"/>
        <v>7</v>
      </c>
      <c r="C137" s="15">
        <f t="shared" si="16"/>
        <v>60.300000000000004</v>
      </c>
      <c r="D137" s="15">
        <f t="shared" si="17"/>
        <v>-154000.00000000326</v>
      </c>
      <c r="E137" s="15">
        <f t="shared" si="18"/>
        <v>-154060.30000000325</v>
      </c>
      <c r="F137" s="15">
        <f t="shared" si="19"/>
        <v>0</v>
      </c>
      <c r="G137" s="69"/>
      <c r="H137" s="20" t="s">
        <v>19</v>
      </c>
      <c r="I137" s="15">
        <f>SLOPE(I134:I135,H134:H135)</f>
        <v>0.6</v>
      </c>
      <c r="J137" s="15">
        <f>SLOPE(J134:J135,H134:H135)</f>
        <v>-7000.0000000001492</v>
      </c>
    </row>
    <row r="138" spans="1:11" s="15" customFormat="1" ht="15" customHeight="1" x14ac:dyDescent="0.3">
      <c r="A138" s="64"/>
      <c r="B138" s="15">
        <f t="shared" si="15"/>
        <v>14</v>
      </c>
      <c r="C138" s="15">
        <f t="shared" si="16"/>
        <v>60.300000000000004</v>
      </c>
      <c r="D138" s="15">
        <f t="shared" si="17"/>
        <v>-203000.00000000431</v>
      </c>
      <c r="E138" s="15">
        <f>D138-C138</f>
        <v>-203060.3000000043</v>
      </c>
      <c r="F138" s="15">
        <f>IF(SIGN(E138*E139)=1,0,1)</f>
        <v>0</v>
      </c>
      <c r="G138" s="69"/>
      <c r="H138" s="20" t="s">
        <v>20</v>
      </c>
      <c r="I138" s="15">
        <f>INTERCEPT(I134:I135,H134:H135)</f>
        <v>36.599999999999994</v>
      </c>
      <c r="J138" s="15">
        <f>INTERCEPT(J134:J135,H134:H135)</f>
        <v>-105000.00000000224</v>
      </c>
    </row>
    <row r="139" spans="1:11" s="15" customFormat="1" ht="15.75" customHeight="1" x14ac:dyDescent="0.3">
      <c r="A139" s="64"/>
      <c r="B139" s="15">
        <f t="shared" si="15"/>
        <v>25</v>
      </c>
      <c r="C139" s="15">
        <f t="shared" si="16"/>
        <v>60</v>
      </c>
      <c r="D139" s="15">
        <f t="shared" si="17"/>
        <v>-280000.00000000594</v>
      </c>
      <c r="E139" s="15">
        <f t="shared" si="18"/>
        <v>-280060.00000000594</v>
      </c>
      <c r="F139" s="15">
        <f t="shared" si="19"/>
        <v>0</v>
      </c>
      <c r="G139" s="69"/>
      <c r="H139" s="67" t="s">
        <v>46</v>
      </c>
      <c r="I139" s="67"/>
      <c r="J139" s="67"/>
      <c r="K139" s="46" t="s">
        <v>51</v>
      </c>
    </row>
    <row r="140" spans="1:11" s="15" customFormat="1" x14ac:dyDescent="0.3">
      <c r="A140" s="64"/>
      <c r="B140" s="15">
        <f t="shared" si="15"/>
        <v>35</v>
      </c>
      <c r="C140" s="15">
        <f t="shared" si="16"/>
        <v>60</v>
      </c>
      <c r="D140" s="15">
        <f t="shared" si="17"/>
        <v>-350000.00000000745</v>
      </c>
      <c r="E140" s="15">
        <f t="shared" si="18"/>
        <v>-350060.00000000745</v>
      </c>
      <c r="F140" s="15">
        <f t="shared" si="19"/>
        <v>0</v>
      </c>
      <c r="G140" s="69"/>
      <c r="H140" s="67" t="s">
        <v>48</v>
      </c>
      <c r="I140" s="67"/>
      <c r="J140" s="44">
        <f>(J137*I138-I137*J138)/(J137-I137)</f>
        <v>27.597634488472409</v>
      </c>
      <c r="K140" s="15">
        <f>J140</f>
        <v>27.597634488472409</v>
      </c>
    </row>
    <row r="141" spans="1:11" s="15" customFormat="1" x14ac:dyDescent="0.3">
      <c r="A141" s="64"/>
      <c r="B141" s="15">
        <f t="shared" si="15"/>
        <v>0</v>
      </c>
      <c r="C141" s="15">
        <f t="shared" si="16"/>
        <v>0</v>
      </c>
      <c r="D141" s="15">
        <f t="shared" si="17"/>
        <v>-105000.00000000223</v>
      </c>
      <c r="E141" s="15">
        <f t="shared" si="18"/>
        <v>-105000.00000000223</v>
      </c>
      <c r="F141" s="15">
        <f>F102</f>
        <v>0</v>
      </c>
      <c r="G141" s="69"/>
      <c r="H141" s="67" t="s">
        <v>47</v>
      </c>
      <c r="I141" s="67"/>
      <c r="J141" s="44">
        <f>ROUND((J140-J138)/J137,1)</f>
        <v>-15</v>
      </c>
      <c r="K141" s="19">
        <f>G76</f>
        <v>-15</v>
      </c>
    </row>
    <row r="142" spans="1:11" s="15" customFormat="1" x14ac:dyDescent="0.3"/>
    <row r="143" spans="1:11" s="15" customFormat="1" x14ac:dyDescent="0.3"/>
    <row r="144" spans="1:11" s="15" customFormat="1" x14ac:dyDescent="0.3"/>
    <row r="145" s="15" customFormat="1" x14ac:dyDescent="0.3"/>
    <row r="146" s="15" customFormat="1" x14ac:dyDescent="0.3"/>
    <row r="147" s="15" customFormat="1" x14ac:dyDescent="0.3"/>
    <row r="148" s="15" customFormat="1" x14ac:dyDescent="0.3"/>
    <row r="149" s="15" customFormat="1" x14ac:dyDescent="0.3"/>
    <row r="150" s="15" customFormat="1" x14ac:dyDescent="0.3"/>
    <row r="151" s="15" customFormat="1" x14ac:dyDescent="0.3"/>
    <row r="152" s="15" customFormat="1" x14ac:dyDescent="0.3"/>
    <row r="153" s="15" customFormat="1" x14ac:dyDescent="0.3"/>
    <row r="154" s="15" customFormat="1" x14ac:dyDescent="0.3"/>
    <row r="155" s="15" customFormat="1" x14ac:dyDescent="0.3"/>
    <row r="156" s="15" customFormat="1" x14ac:dyDescent="0.3"/>
    <row r="157" s="15" customFormat="1" x14ac:dyDescent="0.3"/>
    <row r="158" s="15" customFormat="1" x14ac:dyDescent="0.3"/>
    <row r="159" s="15" customFormat="1" x14ac:dyDescent="0.3"/>
    <row r="160" s="15" customFormat="1" x14ac:dyDescent="0.3"/>
    <row r="161" s="15" customFormat="1" x14ac:dyDescent="0.3"/>
    <row r="162" s="15" customFormat="1" x14ac:dyDescent="0.3"/>
    <row r="163" s="15" customFormat="1" x14ac:dyDescent="0.3"/>
    <row r="164" s="15" customFormat="1" x14ac:dyDescent="0.3"/>
    <row r="165" s="15" customFormat="1" x14ac:dyDescent="0.3"/>
    <row r="166" s="15" customFormat="1" x14ac:dyDescent="0.3"/>
    <row r="167" s="15" customFormat="1" x14ac:dyDescent="0.3"/>
    <row r="168" s="15" customFormat="1" x14ac:dyDescent="0.3"/>
    <row r="169" s="15" customFormat="1" x14ac:dyDescent="0.3"/>
    <row r="170" s="15" customFormat="1" x14ac:dyDescent="0.3"/>
    <row r="171" s="15" customFormat="1" x14ac:dyDescent="0.3"/>
    <row r="172" s="15" customFormat="1" x14ac:dyDescent="0.3"/>
    <row r="173" s="15" customFormat="1" x14ac:dyDescent="0.3"/>
    <row r="174" s="15" customFormat="1" x14ac:dyDescent="0.3"/>
    <row r="175" s="15" customFormat="1" x14ac:dyDescent="0.3"/>
    <row r="176" s="15" customFormat="1" x14ac:dyDescent="0.3"/>
    <row r="177" s="15" customFormat="1" x14ac:dyDescent="0.3"/>
    <row r="178" s="15" customFormat="1" x14ac:dyDescent="0.3"/>
    <row r="179" s="15" customFormat="1" x14ac:dyDescent="0.3"/>
    <row r="180" s="15" customFormat="1" x14ac:dyDescent="0.3"/>
    <row r="181" s="15" customFormat="1" x14ac:dyDescent="0.3"/>
    <row r="182" s="15" customFormat="1" x14ac:dyDescent="0.3"/>
    <row r="183" s="15" customFormat="1" x14ac:dyDescent="0.3"/>
    <row r="184" s="15" customFormat="1" x14ac:dyDescent="0.3"/>
    <row r="185" s="15" customFormat="1" x14ac:dyDescent="0.3"/>
    <row r="186" s="15" customFormat="1" x14ac:dyDescent="0.3"/>
    <row r="187" s="15" customFormat="1" x14ac:dyDescent="0.3"/>
    <row r="188" s="15" customFormat="1" x14ac:dyDescent="0.3"/>
    <row r="189" s="15" customFormat="1" x14ac:dyDescent="0.3"/>
    <row r="190" s="15" customFormat="1" x14ac:dyDescent="0.3"/>
    <row r="191" s="15" customFormat="1" x14ac:dyDescent="0.3"/>
    <row r="192" s="15" customFormat="1" x14ac:dyDescent="0.3"/>
    <row r="193" s="15" customFormat="1" x14ac:dyDescent="0.3"/>
    <row r="194" s="15" customFormat="1" x14ac:dyDescent="0.3"/>
    <row r="195" s="15" customFormat="1" x14ac:dyDescent="0.3"/>
    <row r="196" s="15" customFormat="1" x14ac:dyDescent="0.3"/>
    <row r="197" s="15" customFormat="1" x14ac:dyDescent="0.3"/>
    <row r="198" s="15" customFormat="1" x14ac:dyDescent="0.3"/>
    <row r="199" s="15" customFormat="1" x14ac:dyDescent="0.3"/>
    <row r="200" s="15" customFormat="1" x14ac:dyDescent="0.3"/>
    <row r="201" s="15" customFormat="1" x14ac:dyDescent="0.3"/>
    <row r="202" s="15" customFormat="1" x14ac:dyDescent="0.3"/>
    <row r="203" s="15" customFormat="1" x14ac:dyDescent="0.3"/>
    <row r="204" s="15" customFormat="1" x14ac:dyDescent="0.3"/>
    <row r="205" s="15" customFormat="1" x14ac:dyDescent="0.3"/>
    <row r="206" s="15" customFormat="1" x14ac:dyDescent="0.3"/>
    <row r="207" s="15" customFormat="1" x14ac:dyDescent="0.3"/>
    <row r="208" s="15" customFormat="1" x14ac:dyDescent="0.3"/>
    <row r="209" s="15" customFormat="1" x14ac:dyDescent="0.3"/>
    <row r="210" s="15" customFormat="1" x14ac:dyDescent="0.3"/>
    <row r="211" s="15" customFormat="1" x14ac:dyDescent="0.3"/>
    <row r="212" s="15" customFormat="1" x14ac:dyDescent="0.3"/>
    <row r="213" s="15" customFormat="1" x14ac:dyDescent="0.3"/>
    <row r="214" s="15" customFormat="1" x14ac:dyDescent="0.3"/>
    <row r="215" s="15" customFormat="1" x14ac:dyDescent="0.3"/>
    <row r="216" s="15" customFormat="1" x14ac:dyDescent="0.3"/>
    <row r="217" s="15" customFormat="1" x14ac:dyDescent="0.3"/>
    <row r="218" s="15" customFormat="1" x14ac:dyDescent="0.3"/>
    <row r="219" s="15" customFormat="1" x14ac:dyDescent="0.3"/>
    <row r="220" s="15" customFormat="1" x14ac:dyDescent="0.3"/>
    <row r="221" s="15" customFormat="1" x14ac:dyDescent="0.3"/>
    <row r="222" s="15" customFormat="1" x14ac:dyDescent="0.3"/>
    <row r="223" s="15" customFormat="1" x14ac:dyDescent="0.3"/>
    <row r="224" s="15" customFormat="1" x14ac:dyDescent="0.3"/>
    <row r="225" s="15" customFormat="1" x14ac:dyDescent="0.3"/>
    <row r="226" s="15" customFormat="1" x14ac:dyDescent="0.3"/>
    <row r="227" s="15" customFormat="1" x14ac:dyDescent="0.3"/>
    <row r="228" s="15" customFormat="1" x14ac:dyDescent="0.3"/>
    <row r="229" s="15" customFormat="1" x14ac:dyDescent="0.3"/>
    <row r="230" s="15" customFormat="1" x14ac:dyDescent="0.3"/>
    <row r="231" s="15" customFormat="1" x14ac:dyDescent="0.3"/>
    <row r="232" s="15" customFormat="1" x14ac:dyDescent="0.3"/>
    <row r="233" s="15" customFormat="1" x14ac:dyDescent="0.3"/>
    <row r="234" s="15" customFormat="1" x14ac:dyDescent="0.3"/>
    <row r="235" s="15" customFormat="1" x14ac:dyDescent="0.3"/>
    <row r="236" s="15" customFormat="1" x14ac:dyDescent="0.3"/>
    <row r="237" s="15" customFormat="1" x14ac:dyDescent="0.3"/>
    <row r="238" s="15" customFormat="1" x14ac:dyDescent="0.3"/>
    <row r="239" s="15" customFormat="1" x14ac:dyDescent="0.3"/>
    <row r="240" s="15" customFormat="1" x14ac:dyDescent="0.3"/>
    <row r="241" s="15" customFormat="1" x14ac:dyDescent="0.3"/>
    <row r="242" s="15" customFormat="1" x14ac:dyDescent="0.3"/>
    <row r="243" s="15" customFormat="1" x14ac:dyDescent="0.3"/>
    <row r="244" s="15" customFormat="1" x14ac:dyDescent="0.3"/>
    <row r="245" s="15" customFormat="1" x14ac:dyDescent="0.3"/>
    <row r="246" s="15" customFormat="1" x14ac:dyDescent="0.3"/>
    <row r="247" s="15" customFormat="1" x14ac:dyDescent="0.3"/>
    <row r="248" s="15" customFormat="1" x14ac:dyDescent="0.3"/>
    <row r="249" s="15" customFormat="1" x14ac:dyDescent="0.3"/>
    <row r="250" s="15" customFormat="1" x14ac:dyDescent="0.3"/>
    <row r="251" s="15" customFormat="1" x14ac:dyDescent="0.3"/>
    <row r="252" s="15" customFormat="1" x14ac:dyDescent="0.3"/>
    <row r="253" s="15" customFormat="1" x14ac:dyDescent="0.3"/>
    <row r="254" s="15" customFormat="1" x14ac:dyDescent="0.3"/>
    <row r="255" s="15" customFormat="1" x14ac:dyDescent="0.3"/>
    <row r="256" s="15" customFormat="1" x14ac:dyDescent="0.3"/>
    <row r="257" s="15" customFormat="1" x14ac:dyDescent="0.3"/>
    <row r="258" s="15" customFormat="1" x14ac:dyDescent="0.3"/>
    <row r="259" s="15" customFormat="1" x14ac:dyDescent="0.3"/>
    <row r="260" s="15" customFormat="1" x14ac:dyDescent="0.3"/>
    <row r="261" s="15" customFormat="1" x14ac:dyDescent="0.3"/>
    <row r="262" s="15" customFormat="1" x14ac:dyDescent="0.3"/>
    <row r="263" s="15" customFormat="1" x14ac:dyDescent="0.3"/>
    <row r="264" s="15" customFormat="1" x14ac:dyDescent="0.3"/>
    <row r="265" s="15" customFormat="1" x14ac:dyDescent="0.3"/>
    <row r="266" s="15" customFormat="1" x14ac:dyDescent="0.3"/>
    <row r="267" s="15" customFormat="1" x14ac:dyDescent="0.3"/>
    <row r="268" s="15" customFormat="1" x14ac:dyDescent="0.3"/>
    <row r="269" s="15" customFormat="1" x14ac:dyDescent="0.3"/>
    <row r="270" s="15" customFormat="1" x14ac:dyDescent="0.3"/>
    <row r="271" s="15" customFormat="1" x14ac:dyDescent="0.3"/>
    <row r="272" s="15" customFormat="1" x14ac:dyDescent="0.3"/>
    <row r="273" s="15" customFormat="1" x14ac:dyDescent="0.3"/>
    <row r="274" s="15" customFormat="1" x14ac:dyDescent="0.3"/>
    <row r="275" s="15" customFormat="1" x14ac:dyDescent="0.3"/>
    <row r="276" s="15" customFormat="1" x14ac:dyDescent="0.3"/>
    <row r="277" s="15" customFormat="1" x14ac:dyDescent="0.3"/>
    <row r="278" s="15" customFormat="1" x14ac:dyDescent="0.3"/>
    <row r="279" s="15" customFormat="1" x14ac:dyDescent="0.3"/>
    <row r="280" s="15" customFormat="1" x14ac:dyDescent="0.3"/>
    <row r="281" s="15" customFormat="1" x14ac:dyDescent="0.3"/>
    <row r="282" s="15" customFormat="1" x14ac:dyDescent="0.3"/>
    <row r="283" s="15" customFormat="1" x14ac:dyDescent="0.3"/>
    <row r="284" s="15" customFormat="1" x14ac:dyDescent="0.3"/>
    <row r="285" s="15" customFormat="1" x14ac:dyDescent="0.3"/>
    <row r="286" s="15" customFormat="1" x14ac:dyDescent="0.3"/>
    <row r="287" s="15" customFormat="1" x14ac:dyDescent="0.3"/>
    <row r="288" s="15" customFormat="1" x14ac:dyDescent="0.3"/>
    <row r="289" s="15" customFormat="1" x14ac:dyDescent="0.3"/>
    <row r="290" s="15" customFormat="1" x14ac:dyDescent="0.3"/>
    <row r="291" s="15" customFormat="1" x14ac:dyDescent="0.3"/>
    <row r="292" s="15" customFormat="1" x14ac:dyDescent="0.3"/>
    <row r="293" s="15" customFormat="1" x14ac:dyDescent="0.3"/>
    <row r="294" s="15" customFormat="1" x14ac:dyDescent="0.3"/>
    <row r="295" s="15" customFormat="1" x14ac:dyDescent="0.3"/>
    <row r="296" s="15" customFormat="1" x14ac:dyDescent="0.3"/>
    <row r="297" s="15" customFormat="1" x14ac:dyDescent="0.3"/>
    <row r="298" s="15" customFormat="1" x14ac:dyDescent="0.3"/>
    <row r="299" s="15" customFormat="1" x14ac:dyDescent="0.3"/>
    <row r="300" s="15" customFormat="1" x14ac:dyDescent="0.3"/>
    <row r="301" s="15" customFormat="1" x14ac:dyDescent="0.3"/>
    <row r="302" s="15" customFormat="1" x14ac:dyDescent="0.3"/>
    <row r="303" s="15" customFormat="1" x14ac:dyDescent="0.3"/>
    <row r="304" s="15" customFormat="1" x14ac:dyDescent="0.3"/>
    <row r="305" s="15" customFormat="1" x14ac:dyDescent="0.3"/>
    <row r="306" s="15" customFormat="1" x14ac:dyDescent="0.3"/>
    <row r="307" s="15" customFormat="1" x14ac:dyDescent="0.3"/>
    <row r="308" s="15" customFormat="1" x14ac:dyDescent="0.3"/>
    <row r="309" s="15" customFormat="1" x14ac:dyDescent="0.3"/>
    <row r="310" s="15" customFormat="1" x14ac:dyDescent="0.3"/>
    <row r="311" s="15" customFormat="1" x14ac:dyDescent="0.3"/>
    <row r="312" s="15" customFormat="1" x14ac:dyDescent="0.3"/>
    <row r="313" s="15" customFormat="1" x14ac:dyDescent="0.3"/>
    <row r="314" s="15" customFormat="1" x14ac:dyDescent="0.3"/>
    <row r="315" s="15" customFormat="1" x14ac:dyDescent="0.3"/>
    <row r="316" s="15" customFormat="1" x14ac:dyDescent="0.3"/>
    <row r="317" s="15" customFormat="1" x14ac:dyDescent="0.3"/>
    <row r="318" s="15" customFormat="1" x14ac:dyDescent="0.3"/>
    <row r="319" s="15" customFormat="1" x14ac:dyDescent="0.3"/>
    <row r="320" s="15" customFormat="1" x14ac:dyDescent="0.3"/>
    <row r="321" s="15" customFormat="1" x14ac:dyDescent="0.3"/>
    <row r="322" s="15" customFormat="1" x14ac:dyDescent="0.3"/>
    <row r="323" s="15" customFormat="1" x14ac:dyDescent="0.3"/>
    <row r="324" s="15" customFormat="1" x14ac:dyDescent="0.3"/>
    <row r="325" s="15" customFormat="1" x14ac:dyDescent="0.3"/>
    <row r="326" s="15" customFormat="1" x14ac:dyDescent="0.3"/>
    <row r="327" s="15" customFormat="1" x14ac:dyDescent="0.3"/>
    <row r="328" s="15" customFormat="1" x14ac:dyDescent="0.3"/>
    <row r="329" s="15" customFormat="1" x14ac:dyDescent="0.3"/>
    <row r="330" s="15" customFormat="1" x14ac:dyDescent="0.3"/>
    <row r="331" s="15" customFormat="1" x14ac:dyDescent="0.3"/>
    <row r="332" s="15" customFormat="1" x14ac:dyDescent="0.3"/>
    <row r="333" s="15" customFormat="1" x14ac:dyDescent="0.3"/>
    <row r="334" s="15" customFormat="1" x14ac:dyDescent="0.3"/>
    <row r="335" s="15" customFormat="1" x14ac:dyDescent="0.3"/>
    <row r="336" s="15" customFormat="1" x14ac:dyDescent="0.3"/>
    <row r="337" spans="15:184" s="15" customFormat="1" x14ac:dyDescent="0.3"/>
    <row r="338" spans="15:184" s="15" customFormat="1" x14ac:dyDescent="0.3"/>
    <row r="339" spans="15:184" s="15" customFormat="1" x14ac:dyDescent="0.3"/>
    <row r="340" spans="15:184" s="15" customFormat="1" x14ac:dyDescent="0.3"/>
    <row r="341" spans="15:184" s="15" customFormat="1" x14ac:dyDescent="0.3"/>
    <row r="342" spans="15:184" s="13" customFormat="1" x14ac:dyDescent="0.3"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</row>
    <row r="343" spans="15:184" s="15" customFormat="1" x14ac:dyDescent="0.3"/>
  </sheetData>
  <protectedRanges>
    <protectedRange sqref="C6:C9" name="Oblast1_1"/>
  </protectedRanges>
  <mergeCells count="59"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A65:A74"/>
    <mergeCell ref="E65:H65"/>
    <mergeCell ref="E66:F67"/>
    <mergeCell ref="E68:F69"/>
    <mergeCell ref="E70:F73"/>
    <mergeCell ref="E12:L18"/>
    <mergeCell ref="B13:D18"/>
    <mergeCell ref="A48:A57"/>
    <mergeCell ref="E48:H48"/>
    <mergeCell ref="E49:F50"/>
    <mergeCell ref="E51:F52"/>
    <mergeCell ref="E53:F56"/>
    <mergeCell ref="A9:B9"/>
    <mergeCell ref="A1:M3"/>
    <mergeCell ref="B4:D5"/>
    <mergeCell ref="A6:B6"/>
    <mergeCell ref="A7:B7"/>
    <mergeCell ref="A8:B8"/>
  </mergeCells>
  <dataValidations count="3">
    <dataValidation type="list" allowBlank="1" showInputMessage="1" showErrorMessage="1" sqref="C7" xr:uid="{940639CE-F01D-40CB-824E-A83F8056AC3B}">
      <formula1>$G$68:$G$69</formula1>
    </dataValidation>
    <dataValidation type="list" allowBlank="1" showInputMessage="1" showErrorMessage="1" sqref="C9" xr:uid="{832B7B93-6509-4784-ACE0-1BB89AC93295}">
      <formula1>$G$66:$G$67</formula1>
    </dataValidation>
    <dataValidation type="list" allowBlank="1" showInputMessage="1" showErrorMessage="1" sqref="C10" xr:uid="{A5DCF642-DBFD-4DBA-8748-9B45478D33E9}">
      <formula1>$C$59:$C$63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Group Box 1">
              <controlPr defaultSize="0" autoFill="0" autoPict="0">
                <anchor moveWithCells="1">
                  <from>
                    <xdr:col>0</xdr:col>
                    <xdr:colOff>464820</xdr:colOff>
                    <xdr:row>41</xdr:row>
                    <xdr:rowOff>83820</xdr:rowOff>
                  </from>
                  <to>
                    <xdr:col>11</xdr:col>
                    <xdr:colOff>388620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1950720</xdr:colOff>
                    <xdr:row>41</xdr:row>
                    <xdr:rowOff>114300</xdr:rowOff>
                  </from>
                  <to>
                    <xdr:col>2</xdr:col>
                    <xdr:colOff>1165860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locked="0" defaultSize="0" autoFill="0" autoLine="0" autoPict="0" macro="[0]!Makro2">
                <anchor moveWithCells="1">
                  <from>
                    <xdr:col>2</xdr:col>
                    <xdr:colOff>137160</xdr:colOff>
                    <xdr:row>41</xdr:row>
                    <xdr:rowOff>114300</xdr:rowOff>
                  </from>
                  <to>
                    <xdr:col>3</xdr:col>
                    <xdr:colOff>441960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1341120</xdr:colOff>
                    <xdr:row>41</xdr:row>
                    <xdr:rowOff>106680</xdr:rowOff>
                  </from>
                  <to>
                    <xdr:col>4</xdr:col>
                    <xdr:colOff>617220</xdr:colOff>
                    <xdr:row>42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89A04-43E4-4875-9CAF-B4A370C7A040}">
  <ds:schemaRefs>
    <ds:schemaRef ds:uri="http://schemas.microsoft.com/office/2006/metadata/properties"/>
    <ds:schemaRef ds:uri="http://schemas.microsoft.com/office/infopath/2007/PartnerControls"/>
    <ds:schemaRef ds:uri="af28ce61-38d1-46a2-88c1-b59b6b548885"/>
    <ds:schemaRef ds:uri="16be7c42-6aed-44d7-9f4c-b104e1407a18"/>
    <ds:schemaRef ds:uri="371f53fd-ce04-4314-905f-74e9831b8376"/>
    <ds:schemaRef ds:uri="5daf29e2-b69e-4248-baad-e66870723bad"/>
  </ds:schemaRefs>
</ds:datastoreItem>
</file>

<file path=customXml/itemProps2.xml><?xml version="1.0" encoding="utf-8"?>
<ds:datastoreItem xmlns:ds="http://schemas.openxmlformats.org/officeDocument/2006/customXml" ds:itemID="{C053F30C-AD61-48B1-9116-C2CAE3779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DBBD40-0FCF-49EE-BD2E-E20AF2B34B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TEPLOTA VÝSTUPU 25°C</vt:lpstr>
      <vt:lpstr>TEPLOTA VÝSTUPU 35°C</vt:lpstr>
      <vt:lpstr>TEPLOTA VÝSTUPU 45°C</vt:lpstr>
      <vt:lpstr>TEPLOTA VÝSTUPU 55°C </vt:lpstr>
      <vt:lpstr>TEPLOTA VÝSTUPU 65°C</vt:lpstr>
      <vt:lpstr>'TEPLOTA VÝSTUPU 25°C'!Oblast_tisku</vt:lpstr>
      <vt:lpstr>'TEPLOTA VÝSTUPU 35°C'!Oblast_tisku</vt:lpstr>
      <vt:lpstr>'TEPLOTA VÝSTUPU 45°C'!Oblast_tisku</vt:lpstr>
      <vt:lpstr>'TEPLOTA VÝSTUPU 55°C '!Oblast_tisku</vt:lpstr>
      <vt:lpstr>'TEPLOTA VÝSTUPU 65°C'!Oblast_tisku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Lukas Frcka</dc:creator>
  <cp:lastModifiedBy>Pavel Vlach</cp:lastModifiedBy>
  <cp:lastPrinted>2024-11-15T11:26:09Z</cp:lastPrinted>
  <dcterms:created xsi:type="dcterms:W3CDTF">2022-06-14T13:05:27Z</dcterms:created>
  <dcterms:modified xsi:type="dcterms:W3CDTF">2024-11-20T11:32:37Z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4371200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