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 codeName="{5022B3EB-BCE5-7840-4BB8-8062D341818C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lfsr.sharepoint.com/sites/Technickoddlen/Zdielane dokumenty/PM/PM_NÁSTROJE/WOLF/TEPELNÁ ČERPADLA/Návrh výkonů TČ s ohledem na bod bivalence(26.01.2023)/Návrh výkonu kaskády tepelných čerpadel s ohledem na bod bivalence/CHA/"/>
    </mc:Choice>
  </mc:AlternateContent>
  <xr:revisionPtr revIDLastSave="465" documentId="13_ncr:1_{4A0A91B9-194D-42F8-A458-ACE8C4DAAC1F}" xr6:coauthVersionLast="47" xr6:coauthVersionMax="47" xr10:uidLastSave="{4F51E6E9-69CF-4000-9126-F062064C30E4}"/>
  <bookViews>
    <workbookView xWindow="-108" yWindow="-108" windowWidth="23256" windowHeight="12576" activeTab="1" xr2:uid="{00000000-000D-0000-FFFF-FFFF00000000}"/>
  </bookViews>
  <sheets>
    <sheet name="TEPLOTA VÝSTUPU 35°C" sheetId="3" r:id="rId1"/>
    <sheet name="TEPLOTA VÝSTUPU 45°C " sheetId="4" r:id="rId2"/>
    <sheet name="TEPLOTA VÝSTUPU 55°C" sheetId="5" r:id="rId3"/>
    <sheet name="TEPLOTA VÝSTUPU 65°C" sheetId="6" r:id="rId4"/>
  </sheets>
  <definedNames>
    <definedName name="_xlnm.Print_Area" localSheetId="0">'TEPLOTA VÝSTUPU 35°C'!$A$1:$M$43</definedName>
    <definedName name="_xlnm.Print_Area" localSheetId="1">'TEPLOTA VÝSTUPU 45°C '!$A$1:$M$43</definedName>
    <definedName name="_xlnm.Print_Area" localSheetId="2">'TEPLOTA VÝSTUPU 55°C'!$A$1:$M$43</definedName>
    <definedName name="_xlnm.Print_Area" localSheetId="3">'TEPLOTA VÝSTUPU 65°C'!$A$1:$M$43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7" i="6" l="1"/>
  <c r="H77" i="6" s="1"/>
  <c r="D77" i="3"/>
  <c r="C11" i="6"/>
  <c r="C11" i="5"/>
  <c r="C11" i="4"/>
  <c r="C11" i="3"/>
  <c r="K141" i="6"/>
  <c r="K130" i="6"/>
  <c r="F130" i="6"/>
  <c r="D117" i="6"/>
  <c r="F102" i="6"/>
  <c r="F141" i="6" s="1"/>
  <c r="D83" i="6"/>
  <c r="E80" i="6"/>
  <c r="C80" i="6"/>
  <c r="D76" i="6"/>
  <c r="C84" i="6" s="1"/>
  <c r="C76" i="6"/>
  <c r="C83" i="6" s="1"/>
  <c r="D74" i="6"/>
  <c r="C141" i="6" s="1"/>
  <c r="C74" i="6"/>
  <c r="C130" i="6" s="1"/>
  <c r="B74" i="6"/>
  <c r="B113" i="6" s="1"/>
  <c r="D73" i="6"/>
  <c r="C140" i="6" s="1"/>
  <c r="C73" i="6"/>
  <c r="C101" i="6" s="1"/>
  <c r="B73" i="6"/>
  <c r="B129" i="6" s="1"/>
  <c r="B140" i="6" s="1"/>
  <c r="D72" i="6"/>
  <c r="C139" i="6" s="1"/>
  <c r="C72" i="6"/>
  <c r="C128" i="6" s="1"/>
  <c r="B72" i="6"/>
  <c r="B100" i="6" s="1"/>
  <c r="D71" i="6"/>
  <c r="C110" i="6" s="1"/>
  <c r="C71" i="6"/>
  <c r="C127" i="6" s="1"/>
  <c r="B71" i="6"/>
  <c r="B127" i="6" s="1"/>
  <c r="B138" i="6" s="1"/>
  <c r="D70" i="6"/>
  <c r="C109" i="6" s="1"/>
  <c r="C70" i="6"/>
  <c r="C126" i="6" s="1"/>
  <c r="B70" i="6"/>
  <c r="B126" i="6" s="1"/>
  <c r="B137" i="6" s="1"/>
  <c r="D69" i="6"/>
  <c r="C136" i="6" s="1"/>
  <c r="C69" i="6"/>
  <c r="C125" i="6" s="1"/>
  <c r="B69" i="6"/>
  <c r="B125" i="6" s="1"/>
  <c r="B136" i="6" s="1"/>
  <c r="D68" i="6"/>
  <c r="C135" i="6" s="1"/>
  <c r="C68" i="6"/>
  <c r="C96" i="6" s="1"/>
  <c r="B68" i="6"/>
  <c r="B124" i="6" s="1"/>
  <c r="B135" i="6" s="1"/>
  <c r="D67" i="6"/>
  <c r="C134" i="6" s="1"/>
  <c r="C67" i="6"/>
  <c r="C123" i="6" s="1"/>
  <c r="B67" i="6"/>
  <c r="B123" i="6" s="1"/>
  <c r="B134" i="6" s="1"/>
  <c r="D66" i="6"/>
  <c r="C133" i="6" s="1"/>
  <c r="C66" i="6"/>
  <c r="C94" i="6" s="1"/>
  <c r="B66" i="6"/>
  <c r="B94" i="6" s="1"/>
  <c r="D77" i="5"/>
  <c r="D77" i="4"/>
  <c r="C79" i="6" l="1"/>
  <c r="G77" i="6"/>
  <c r="D79" i="6"/>
  <c r="E79" i="6"/>
  <c r="H76" i="6"/>
  <c r="H79" i="6" s="1"/>
  <c r="D116" i="6" s="1"/>
  <c r="D84" i="6"/>
  <c r="C86" i="6" s="1" a="1"/>
  <c r="C86" i="6" s="1"/>
  <c r="B130" i="6"/>
  <c r="B141" i="6" s="1"/>
  <c r="C95" i="6"/>
  <c r="B98" i="6"/>
  <c r="C107" i="6"/>
  <c r="C99" i="6"/>
  <c r="C122" i="6"/>
  <c r="B111" i="6"/>
  <c r="C113" i="6"/>
  <c r="B105" i="6"/>
  <c r="C105" i="6"/>
  <c r="C97" i="6"/>
  <c r="B106" i="6"/>
  <c r="B128" i="6"/>
  <c r="B139" i="6" s="1"/>
  <c r="B122" i="6"/>
  <c r="B133" i="6" s="1"/>
  <c r="B107" i="6"/>
  <c r="B108" i="6"/>
  <c r="B112" i="6"/>
  <c r="C106" i="6"/>
  <c r="C108" i="6"/>
  <c r="C112" i="6"/>
  <c r="C124" i="6"/>
  <c r="C129" i="6"/>
  <c r="C138" i="6"/>
  <c r="B99" i="6"/>
  <c r="C100" i="6"/>
  <c r="F113" i="6"/>
  <c r="C137" i="6"/>
  <c r="C98" i="6"/>
  <c r="B102" i="6"/>
  <c r="B110" i="6"/>
  <c r="C111" i="6"/>
  <c r="D80" i="6"/>
  <c r="C102" i="6"/>
  <c r="B109" i="6"/>
  <c r="B95" i="6"/>
  <c r="B96" i="6"/>
  <c r="B97" i="6"/>
  <c r="B101" i="6"/>
  <c r="K141" i="5"/>
  <c r="K130" i="5"/>
  <c r="D117" i="5"/>
  <c r="F102" i="5"/>
  <c r="F141" i="5" s="1"/>
  <c r="D83" i="5"/>
  <c r="E80" i="5"/>
  <c r="C80" i="5"/>
  <c r="H77" i="5"/>
  <c r="D76" i="5"/>
  <c r="E79" i="5" s="1"/>
  <c r="C76" i="5"/>
  <c r="C79" i="5" s="1"/>
  <c r="D74" i="5"/>
  <c r="C113" i="5" s="1"/>
  <c r="C74" i="5"/>
  <c r="C130" i="5" s="1"/>
  <c r="B74" i="5"/>
  <c r="B130" i="5" s="1"/>
  <c r="B141" i="5" s="1"/>
  <c r="D73" i="5"/>
  <c r="C112" i="5" s="1"/>
  <c r="C73" i="5"/>
  <c r="C129" i="5" s="1"/>
  <c r="B73" i="5"/>
  <c r="B129" i="5" s="1"/>
  <c r="B140" i="5" s="1"/>
  <c r="D72" i="5"/>
  <c r="C139" i="5" s="1"/>
  <c r="C72" i="5"/>
  <c r="C128" i="5" s="1"/>
  <c r="B72" i="5"/>
  <c r="B100" i="5" s="1"/>
  <c r="D71" i="5"/>
  <c r="C138" i="5" s="1"/>
  <c r="C71" i="5"/>
  <c r="C127" i="5" s="1"/>
  <c r="B71" i="5"/>
  <c r="B127" i="5" s="1"/>
  <c r="B138" i="5" s="1"/>
  <c r="D70" i="5"/>
  <c r="C109" i="5" s="1"/>
  <c r="C70" i="5"/>
  <c r="C126" i="5" s="1"/>
  <c r="B70" i="5"/>
  <c r="B109" i="5" s="1"/>
  <c r="D69" i="5"/>
  <c r="C108" i="5" s="1"/>
  <c r="C69" i="5"/>
  <c r="C125" i="5" s="1"/>
  <c r="B69" i="5"/>
  <c r="B125" i="5" s="1"/>
  <c r="B136" i="5" s="1"/>
  <c r="D68" i="5"/>
  <c r="C107" i="5" s="1"/>
  <c r="C68" i="5"/>
  <c r="C124" i="5" s="1"/>
  <c r="B68" i="5"/>
  <c r="B124" i="5" s="1"/>
  <c r="B135" i="5" s="1"/>
  <c r="D67" i="5"/>
  <c r="C106" i="5" s="1"/>
  <c r="C67" i="5"/>
  <c r="C123" i="5" s="1"/>
  <c r="B67" i="5"/>
  <c r="B123" i="5" s="1"/>
  <c r="B134" i="5" s="1"/>
  <c r="D66" i="5"/>
  <c r="C133" i="5" s="1"/>
  <c r="C66" i="5"/>
  <c r="C94" i="5" s="1"/>
  <c r="B66" i="5"/>
  <c r="B105" i="5" s="1"/>
  <c r="K141" i="4"/>
  <c r="K130" i="4"/>
  <c r="D117" i="4"/>
  <c r="F102" i="4"/>
  <c r="F113" i="4" s="1"/>
  <c r="D83" i="4"/>
  <c r="E80" i="4"/>
  <c r="C80" i="4"/>
  <c r="H77" i="4"/>
  <c r="D76" i="4"/>
  <c r="E79" i="4" s="1"/>
  <c r="C76" i="4"/>
  <c r="C79" i="4" s="1"/>
  <c r="D74" i="4"/>
  <c r="C141" i="4" s="1"/>
  <c r="C74" i="4"/>
  <c r="C130" i="4" s="1"/>
  <c r="B74" i="4"/>
  <c r="B113" i="4" s="1"/>
  <c r="D73" i="4"/>
  <c r="C112" i="4" s="1"/>
  <c r="C73" i="4"/>
  <c r="C129" i="4" s="1"/>
  <c r="B73" i="4"/>
  <c r="B129" i="4" s="1"/>
  <c r="B140" i="4" s="1"/>
  <c r="D72" i="4"/>
  <c r="C111" i="4" s="1"/>
  <c r="C72" i="4"/>
  <c r="C128" i="4" s="1"/>
  <c r="B72" i="4"/>
  <c r="B100" i="4" s="1"/>
  <c r="D71" i="4"/>
  <c r="C138" i="4" s="1"/>
  <c r="C71" i="4"/>
  <c r="C127" i="4" s="1"/>
  <c r="B71" i="4"/>
  <c r="B127" i="4" s="1"/>
  <c r="B138" i="4" s="1"/>
  <c r="D70" i="4"/>
  <c r="C109" i="4" s="1"/>
  <c r="C70" i="4"/>
  <c r="C126" i="4" s="1"/>
  <c r="B70" i="4"/>
  <c r="B109" i="4" s="1"/>
  <c r="D69" i="4"/>
  <c r="C108" i="4" s="1"/>
  <c r="C69" i="4"/>
  <c r="C125" i="4" s="1"/>
  <c r="B69" i="4"/>
  <c r="B125" i="4" s="1"/>
  <c r="B136" i="4" s="1"/>
  <c r="D68" i="4"/>
  <c r="C107" i="4" s="1"/>
  <c r="C68" i="4"/>
  <c r="C124" i="4" s="1"/>
  <c r="B68" i="4"/>
  <c r="B124" i="4" s="1"/>
  <c r="B135" i="4" s="1"/>
  <c r="D67" i="4"/>
  <c r="C106" i="4" s="1"/>
  <c r="C67" i="4"/>
  <c r="C123" i="4" s="1"/>
  <c r="B67" i="4"/>
  <c r="B95" i="4" s="1"/>
  <c r="D66" i="4"/>
  <c r="C105" i="4" s="1"/>
  <c r="C66" i="4"/>
  <c r="C94" i="4" s="1"/>
  <c r="B66" i="4"/>
  <c r="B122" i="4" s="1"/>
  <c r="B133" i="4" s="1"/>
  <c r="G79" i="6" l="1"/>
  <c r="C116" i="6" s="1"/>
  <c r="G80" i="6"/>
  <c r="C117" i="6" s="1"/>
  <c r="D100" i="6"/>
  <c r="E100" i="6" s="1"/>
  <c r="D105" i="6"/>
  <c r="E105" i="6" s="1"/>
  <c r="D113" i="6"/>
  <c r="E113" i="6" s="1"/>
  <c r="D98" i="6"/>
  <c r="E98" i="6" s="1"/>
  <c r="D94" i="6"/>
  <c r="E94" i="6" s="1"/>
  <c r="D101" i="6"/>
  <c r="E101" i="6" s="1"/>
  <c r="D97" i="6"/>
  <c r="E97" i="6" s="1"/>
  <c r="D102" i="6"/>
  <c r="E102" i="6" s="1"/>
  <c r="D95" i="6"/>
  <c r="E95" i="6" s="1"/>
  <c r="D109" i="6"/>
  <c r="E109" i="6" s="1"/>
  <c r="D111" i="6"/>
  <c r="E111" i="6" s="1"/>
  <c r="D106" i="6"/>
  <c r="E106" i="6" s="1"/>
  <c r="D107" i="6"/>
  <c r="E107" i="6" s="1"/>
  <c r="D110" i="6"/>
  <c r="E110" i="6" s="1"/>
  <c r="D96" i="6"/>
  <c r="E96" i="6" s="1"/>
  <c r="D112" i="6"/>
  <c r="E112" i="6" s="1"/>
  <c r="D99" i="6"/>
  <c r="E99" i="6" s="1"/>
  <c r="D108" i="6"/>
  <c r="E108" i="6" s="1"/>
  <c r="B111" i="5"/>
  <c r="F113" i="5"/>
  <c r="F130" i="5"/>
  <c r="C83" i="5"/>
  <c r="B122" i="5"/>
  <c r="B133" i="5" s="1"/>
  <c r="B94" i="5"/>
  <c r="B128" i="5"/>
  <c r="B139" i="5" s="1"/>
  <c r="B99" i="5"/>
  <c r="C83" i="4"/>
  <c r="B102" i="4"/>
  <c r="B106" i="4"/>
  <c r="B123" i="4"/>
  <c r="B134" i="4" s="1"/>
  <c r="B128" i="4"/>
  <c r="B139" i="4" s="1"/>
  <c r="G77" i="4"/>
  <c r="B98" i="4"/>
  <c r="B126" i="4"/>
  <c r="B137" i="4" s="1"/>
  <c r="F130" i="4"/>
  <c r="D79" i="4"/>
  <c r="B130" i="4"/>
  <c r="B141" i="4" s="1"/>
  <c r="B111" i="4"/>
  <c r="F141" i="4"/>
  <c r="D84" i="4"/>
  <c r="D80" i="4"/>
  <c r="H76" i="4"/>
  <c r="H79" i="4" s="1"/>
  <c r="D116" i="4" s="1"/>
  <c r="C139" i="4"/>
  <c r="C95" i="4"/>
  <c r="C96" i="4"/>
  <c r="D84" i="5"/>
  <c r="D80" i="5"/>
  <c r="H76" i="5"/>
  <c r="H79" i="5" s="1"/>
  <c r="D116" i="5" s="1"/>
  <c r="C99" i="5"/>
  <c r="C100" i="5"/>
  <c r="C122" i="5"/>
  <c r="C102" i="5"/>
  <c r="C97" i="4"/>
  <c r="C99" i="4"/>
  <c r="C101" i="4"/>
  <c r="C105" i="5"/>
  <c r="C110" i="5"/>
  <c r="C135" i="5"/>
  <c r="C136" i="5"/>
  <c r="C137" i="5"/>
  <c r="B94" i="4"/>
  <c r="C113" i="4"/>
  <c r="C133" i="4"/>
  <c r="C135" i="4"/>
  <c r="C136" i="4"/>
  <c r="C98" i="5"/>
  <c r="B102" i="5"/>
  <c r="B110" i="5"/>
  <c r="C111" i="5"/>
  <c r="C141" i="5"/>
  <c r="C134" i="5"/>
  <c r="B95" i="5"/>
  <c r="B96" i="5"/>
  <c r="B97" i="5"/>
  <c r="B101" i="5"/>
  <c r="B113" i="5"/>
  <c r="G77" i="5"/>
  <c r="B126" i="5"/>
  <c r="B137" i="5" s="1"/>
  <c r="C140" i="5"/>
  <c r="C95" i="5"/>
  <c r="C96" i="5"/>
  <c r="C97" i="5"/>
  <c r="C101" i="5"/>
  <c r="D79" i="5"/>
  <c r="B106" i="5"/>
  <c r="B107" i="5"/>
  <c r="B108" i="5"/>
  <c r="B112" i="5"/>
  <c r="C84" i="5"/>
  <c r="B98" i="5"/>
  <c r="B107" i="4"/>
  <c r="B108" i="4"/>
  <c r="B112" i="4"/>
  <c r="C84" i="4"/>
  <c r="B99" i="4"/>
  <c r="C100" i="4"/>
  <c r="B105" i="4"/>
  <c r="C137" i="4"/>
  <c r="C98" i="4"/>
  <c r="B110" i="4"/>
  <c r="C122" i="4"/>
  <c r="C102" i="4"/>
  <c r="C110" i="4"/>
  <c r="C134" i="4"/>
  <c r="C140" i="4"/>
  <c r="B96" i="4"/>
  <c r="B97" i="4"/>
  <c r="B101" i="4"/>
  <c r="C86" i="4" l="1" a="1"/>
  <c r="C86" i="4" s="1"/>
  <c r="D107" i="4" s="1"/>
  <c r="E107" i="4" s="1"/>
  <c r="C86" i="5" a="1"/>
  <c r="C86" i="5" s="1"/>
  <c r="D108" i="5" s="1"/>
  <c r="E108" i="5" s="1"/>
  <c r="F95" i="6"/>
  <c r="C119" i="6" a="1"/>
  <c r="C119" i="6" s="1"/>
  <c r="F98" i="6"/>
  <c r="F107" i="6"/>
  <c r="F109" i="6"/>
  <c r="F94" i="6"/>
  <c r="F96" i="6"/>
  <c r="F101" i="6"/>
  <c r="F108" i="6"/>
  <c r="F106" i="6"/>
  <c r="F105" i="6"/>
  <c r="F110" i="6"/>
  <c r="F100" i="6"/>
  <c r="F111" i="6"/>
  <c r="F97" i="6"/>
  <c r="F112" i="6"/>
  <c r="F99" i="6"/>
  <c r="G79" i="4"/>
  <c r="C116" i="4" s="1"/>
  <c r="C119" i="4" s="1" a="1"/>
  <c r="C119" i="4" s="1"/>
  <c r="D130" i="4" s="1"/>
  <c r="E130" i="4" s="1"/>
  <c r="G80" i="4"/>
  <c r="C117" i="4" s="1"/>
  <c r="G80" i="5"/>
  <c r="C117" i="5" s="1"/>
  <c r="G79" i="5"/>
  <c r="C116" i="5" s="1"/>
  <c r="C119" i="5" s="1" a="1"/>
  <c r="C119" i="5" s="1"/>
  <c r="D108" i="4" l="1"/>
  <c r="E108" i="4" s="1"/>
  <c r="F107" i="4" s="1"/>
  <c r="D112" i="4"/>
  <c r="E112" i="4" s="1"/>
  <c r="D95" i="4"/>
  <c r="E95" i="4" s="1"/>
  <c r="D106" i="4"/>
  <c r="E106" i="4" s="1"/>
  <c r="D100" i="4"/>
  <c r="E100" i="4" s="1"/>
  <c r="D99" i="4"/>
  <c r="E99" i="4" s="1"/>
  <c r="D109" i="4"/>
  <c r="E109" i="4" s="1"/>
  <c r="D105" i="4"/>
  <c r="E105" i="4" s="1"/>
  <c r="D96" i="4"/>
  <c r="E96" i="4" s="1"/>
  <c r="D98" i="4"/>
  <c r="E98" i="4" s="1"/>
  <c r="D97" i="4"/>
  <c r="E97" i="4" s="1"/>
  <c r="D111" i="4"/>
  <c r="E111" i="4" s="1"/>
  <c r="D101" i="4"/>
  <c r="E101" i="4" s="1"/>
  <c r="D102" i="4"/>
  <c r="E102" i="4" s="1"/>
  <c r="D113" i="4"/>
  <c r="E113" i="4" s="1"/>
  <c r="D110" i="4"/>
  <c r="E110" i="4" s="1"/>
  <c r="D94" i="4"/>
  <c r="E94" i="4" s="1"/>
  <c r="D109" i="5"/>
  <c r="E109" i="5" s="1"/>
  <c r="F108" i="5" s="1"/>
  <c r="D96" i="5"/>
  <c r="E96" i="5" s="1"/>
  <c r="D97" i="5"/>
  <c r="E97" i="5" s="1"/>
  <c r="D105" i="5"/>
  <c r="E105" i="5" s="1"/>
  <c r="D113" i="5"/>
  <c r="E113" i="5" s="1"/>
  <c r="D101" i="5"/>
  <c r="E101" i="5" s="1"/>
  <c r="D94" i="5"/>
  <c r="E94" i="5" s="1"/>
  <c r="D106" i="5"/>
  <c r="E106" i="5" s="1"/>
  <c r="D112" i="5"/>
  <c r="E112" i="5" s="1"/>
  <c r="D107" i="5"/>
  <c r="E107" i="5" s="1"/>
  <c r="F107" i="5" s="1"/>
  <c r="D95" i="5"/>
  <c r="E95" i="5" s="1"/>
  <c r="D100" i="5"/>
  <c r="E100" i="5" s="1"/>
  <c r="D99" i="5"/>
  <c r="E99" i="5" s="1"/>
  <c r="D111" i="5"/>
  <c r="E111" i="5" s="1"/>
  <c r="D98" i="5"/>
  <c r="E98" i="5" s="1"/>
  <c r="D102" i="5"/>
  <c r="E102" i="5" s="1"/>
  <c r="D110" i="5"/>
  <c r="E110" i="5" s="1"/>
  <c r="G105" i="6"/>
  <c r="H107" i="6" s="1"/>
  <c r="D141" i="6"/>
  <c r="E141" i="6" s="1"/>
  <c r="D136" i="6"/>
  <c r="E136" i="6" s="1"/>
  <c r="D133" i="6"/>
  <c r="E133" i="6" s="1"/>
  <c r="D137" i="6"/>
  <c r="E137" i="6" s="1"/>
  <c r="D135" i="6"/>
  <c r="E135" i="6" s="1"/>
  <c r="D123" i="6"/>
  <c r="E123" i="6" s="1"/>
  <c r="D134" i="6"/>
  <c r="E134" i="6" s="1"/>
  <c r="D138" i="6"/>
  <c r="E138" i="6" s="1"/>
  <c r="D124" i="6"/>
  <c r="E124" i="6" s="1"/>
  <c r="D140" i="6"/>
  <c r="E140" i="6" s="1"/>
  <c r="D139" i="6"/>
  <c r="E139" i="6" s="1"/>
  <c r="D127" i="6"/>
  <c r="E127" i="6" s="1"/>
  <c r="D129" i="6"/>
  <c r="E129" i="6" s="1"/>
  <c r="D125" i="6"/>
  <c r="E125" i="6" s="1"/>
  <c r="D126" i="6"/>
  <c r="E126" i="6" s="1"/>
  <c r="D130" i="6"/>
  <c r="E130" i="6" s="1"/>
  <c r="D122" i="6"/>
  <c r="E122" i="6" s="1"/>
  <c r="D128" i="6"/>
  <c r="E128" i="6" s="1"/>
  <c r="G94" i="6"/>
  <c r="I95" i="6" s="1"/>
  <c r="D139" i="4"/>
  <c r="E139" i="4" s="1"/>
  <c r="D129" i="4"/>
  <c r="E129" i="4" s="1"/>
  <c r="F129" i="4" s="1"/>
  <c r="D125" i="4"/>
  <c r="E125" i="4" s="1"/>
  <c r="D138" i="4"/>
  <c r="E138" i="4" s="1"/>
  <c r="D141" i="4"/>
  <c r="E141" i="4" s="1"/>
  <c r="D127" i="4"/>
  <c r="E127" i="4" s="1"/>
  <c r="D134" i="4"/>
  <c r="E134" i="4" s="1"/>
  <c r="D123" i="4"/>
  <c r="E123" i="4" s="1"/>
  <c r="D135" i="4"/>
  <c r="E135" i="4" s="1"/>
  <c r="D124" i="4"/>
  <c r="E124" i="4" s="1"/>
  <c r="D136" i="4"/>
  <c r="E136" i="4" s="1"/>
  <c r="D140" i="4"/>
  <c r="E140" i="4" s="1"/>
  <c r="D133" i="4"/>
  <c r="E133" i="4" s="1"/>
  <c r="D137" i="4"/>
  <c r="E137" i="4" s="1"/>
  <c r="D122" i="4"/>
  <c r="E122" i="4" s="1"/>
  <c r="D126" i="4"/>
  <c r="E126" i="4" s="1"/>
  <c r="D128" i="4"/>
  <c r="E128" i="4" s="1"/>
  <c r="D139" i="5"/>
  <c r="E139" i="5" s="1"/>
  <c r="D130" i="5"/>
  <c r="E130" i="5" s="1"/>
  <c r="D129" i="5"/>
  <c r="E129" i="5" s="1"/>
  <c r="D125" i="5"/>
  <c r="E125" i="5" s="1"/>
  <c r="D123" i="5"/>
  <c r="E123" i="5" s="1"/>
  <c r="D133" i="5"/>
  <c r="E133" i="5" s="1"/>
  <c r="D126" i="5"/>
  <c r="E126" i="5" s="1"/>
  <c r="D128" i="5"/>
  <c r="E128" i="5" s="1"/>
  <c r="D138" i="5"/>
  <c r="E138" i="5" s="1"/>
  <c r="D140" i="5"/>
  <c r="E140" i="5" s="1"/>
  <c r="D136" i="5"/>
  <c r="E136" i="5" s="1"/>
  <c r="D135" i="5"/>
  <c r="E135" i="5" s="1"/>
  <c r="D134" i="5"/>
  <c r="E134" i="5" s="1"/>
  <c r="D127" i="5"/>
  <c r="E127" i="5" s="1"/>
  <c r="D141" i="5"/>
  <c r="E141" i="5" s="1"/>
  <c r="D124" i="5"/>
  <c r="E124" i="5" s="1"/>
  <c r="D122" i="5"/>
  <c r="E122" i="5" s="1"/>
  <c r="D137" i="5"/>
  <c r="E137" i="5" s="1"/>
  <c r="F99" i="4" l="1"/>
  <c r="F109" i="5"/>
  <c r="F108" i="4"/>
  <c r="F96" i="4"/>
  <c r="F109" i="4"/>
  <c r="F94" i="4"/>
  <c r="F101" i="4"/>
  <c r="F112" i="4"/>
  <c r="F111" i="4"/>
  <c r="F98" i="4"/>
  <c r="F100" i="4"/>
  <c r="F110" i="4"/>
  <c r="F95" i="4"/>
  <c r="F105" i="4"/>
  <c r="F97" i="4"/>
  <c r="F106" i="4"/>
  <c r="F98" i="5"/>
  <c r="F100" i="5"/>
  <c r="F95" i="5"/>
  <c r="F97" i="5"/>
  <c r="F96" i="5"/>
  <c r="F106" i="5"/>
  <c r="F112" i="5"/>
  <c r="F99" i="5"/>
  <c r="F94" i="5"/>
  <c r="F101" i="5"/>
  <c r="F105" i="5"/>
  <c r="F111" i="5"/>
  <c r="F110" i="5"/>
  <c r="I107" i="6"/>
  <c r="J106" i="6"/>
  <c r="I106" i="6"/>
  <c r="H106" i="6"/>
  <c r="J107" i="6"/>
  <c r="F138" i="6"/>
  <c r="F126" i="6"/>
  <c r="F135" i="6"/>
  <c r="F139" i="6"/>
  <c r="F134" i="6"/>
  <c r="F125" i="6"/>
  <c r="F123" i="6"/>
  <c r="F140" i="6"/>
  <c r="F129" i="6"/>
  <c r="F137" i="6"/>
  <c r="F133" i="6"/>
  <c r="F127" i="6"/>
  <c r="F128" i="6"/>
  <c r="F136" i="6"/>
  <c r="F122" i="6"/>
  <c r="F124" i="6"/>
  <c r="H95" i="6"/>
  <c r="I96" i="6"/>
  <c r="J95" i="6"/>
  <c r="J96" i="6"/>
  <c r="H96" i="6"/>
  <c r="F140" i="4"/>
  <c r="F135" i="4"/>
  <c r="F138" i="4"/>
  <c r="F125" i="4"/>
  <c r="F138" i="5"/>
  <c r="F133" i="4"/>
  <c r="F136" i="4"/>
  <c r="F139" i="4"/>
  <c r="F124" i="4"/>
  <c r="F122" i="4"/>
  <c r="F127" i="4"/>
  <c r="F134" i="4"/>
  <c r="F123" i="4"/>
  <c r="F137" i="4"/>
  <c r="F128" i="4"/>
  <c r="F126" i="4"/>
  <c r="F137" i="5"/>
  <c r="F140" i="5"/>
  <c r="F134" i="5"/>
  <c r="F124" i="5"/>
  <c r="F128" i="5"/>
  <c r="F122" i="5"/>
  <c r="F127" i="5"/>
  <c r="F133" i="5"/>
  <c r="F139" i="5"/>
  <c r="F126" i="5"/>
  <c r="F123" i="5"/>
  <c r="F135" i="5"/>
  <c r="F125" i="5"/>
  <c r="F136" i="5"/>
  <c r="F129" i="5"/>
  <c r="G105" i="4" l="1"/>
  <c r="I107" i="4" s="1"/>
  <c r="G94" i="4"/>
  <c r="H96" i="4" s="1"/>
  <c r="G94" i="5"/>
  <c r="H95" i="5" s="1"/>
  <c r="G105" i="5"/>
  <c r="H107" i="5" s="1"/>
  <c r="G122" i="6"/>
  <c r="I124" i="6" s="1"/>
  <c r="I109" i="6"/>
  <c r="I110" i="6"/>
  <c r="J99" i="6"/>
  <c r="J110" i="6"/>
  <c r="J109" i="6"/>
  <c r="I99" i="6"/>
  <c r="G133" i="6"/>
  <c r="H135" i="6" s="1"/>
  <c r="J98" i="6"/>
  <c r="I98" i="6"/>
  <c r="G133" i="4"/>
  <c r="I135" i="4" s="1"/>
  <c r="G122" i="4"/>
  <c r="H123" i="4" s="1"/>
  <c r="G133" i="5"/>
  <c r="G122" i="5"/>
  <c r="I124" i="5" s="1"/>
  <c r="J106" i="4" l="1"/>
  <c r="I106" i="4"/>
  <c r="J107" i="4"/>
  <c r="H107" i="4"/>
  <c r="H106" i="4"/>
  <c r="J96" i="4"/>
  <c r="J95" i="4"/>
  <c r="H95" i="4"/>
  <c r="I96" i="4"/>
  <c r="I95" i="4"/>
  <c r="J95" i="5"/>
  <c r="I107" i="5"/>
  <c r="H106" i="5"/>
  <c r="H96" i="5"/>
  <c r="J96" i="5"/>
  <c r="I96" i="5"/>
  <c r="I106" i="5"/>
  <c r="I95" i="5"/>
  <c r="J107" i="5"/>
  <c r="J106" i="5"/>
  <c r="H123" i="6"/>
  <c r="I123" i="6"/>
  <c r="J124" i="6"/>
  <c r="J123" i="6"/>
  <c r="H124" i="6"/>
  <c r="J112" i="6"/>
  <c r="E90" i="6" s="1"/>
  <c r="E89" i="6" s="1"/>
  <c r="H134" i="6"/>
  <c r="J134" i="6"/>
  <c r="I135" i="6"/>
  <c r="I134" i="6"/>
  <c r="J135" i="6"/>
  <c r="J101" i="6"/>
  <c r="J102" i="6" s="1"/>
  <c r="B90" i="6" s="1"/>
  <c r="I134" i="4"/>
  <c r="J134" i="4"/>
  <c r="H134" i="4"/>
  <c r="H135" i="4"/>
  <c r="J135" i="4"/>
  <c r="I123" i="4"/>
  <c r="H124" i="4"/>
  <c r="J124" i="4"/>
  <c r="J123" i="4"/>
  <c r="I124" i="4"/>
  <c r="I135" i="5"/>
  <c r="J135" i="5"/>
  <c r="I134" i="5"/>
  <c r="H123" i="5"/>
  <c r="J123" i="5"/>
  <c r="H124" i="5"/>
  <c r="J134" i="5"/>
  <c r="I123" i="5"/>
  <c r="H135" i="5"/>
  <c r="J124" i="5"/>
  <c r="H134" i="5"/>
  <c r="J109" i="5" l="1"/>
  <c r="J99" i="5"/>
  <c r="J98" i="5"/>
  <c r="I110" i="5"/>
  <c r="I98" i="5"/>
  <c r="I109" i="4"/>
  <c r="J109" i="4"/>
  <c r="J110" i="4"/>
  <c r="I110" i="4"/>
  <c r="I99" i="4"/>
  <c r="J98" i="4"/>
  <c r="J99" i="4"/>
  <c r="I98" i="4"/>
  <c r="I99" i="5"/>
  <c r="I109" i="5"/>
  <c r="J110" i="5"/>
  <c r="J126" i="6"/>
  <c r="I127" i="6"/>
  <c r="J127" i="6"/>
  <c r="I126" i="6"/>
  <c r="J113" i="6"/>
  <c r="D90" i="6" s="1"/>
  <c r="D91" i="6" s="1"/>
  <c r="J137" i="6"/>
  <c r="J137" i="4"/>
  <c r="I137" i="4"/>
  <c r="I138" i="6"/>
  <c r="J138" i="6"/>
  <c r="I137" i="6"/>
  <c r="B91" i="6"/>
  <c r="B89" i="6"/>
  <c r="C90" i="6"/>
  <c r="C89" i="6" s="1"/>
  <c r="I138" i="4"/>
  <c r="J138" i="4"/>
  <c r="J126" i="4"/>
  <c r="I126" i="4"/>
  <c r="J127" i="4"/>
  <c r="I127" i="4"/>
  <c r="I137" i="5"/>
  <c r="I138" i="5"/>
  <c r="I126" i="5"/>
  <c r="J138" i="5"/>
  <c r="J126" i="5"/>
  <c r="J127" i="5"/>
  <c r="J137" i="5"/>
  <c r="I127" i="5"/>
  <c r="J112" i="4" l="1"/>
  <c r="E90" i="4" s="1"/>
  <c r="E89" i="4" s="1"/>
  <c r="J112" i="5"/>
  <c r="J113" i="5" s="1"/>
  <c r="D90" i="5" s="1"/>
  <c r="D91" i="5" s="1"/>
  <c r="J101" i="5"/>
  <c r="J102" i="5" s="1"/>
  <c r="B90" i="5" s="1"/>
  <c r="B91" i="5" s="1"/>
  <c r="J101" i="4"/>
  <c r="J102" i="4" s="1"/>
  <c r="B90" i="4" s="1"/>
  <c r="B89" i="4" s="1"/>
  <c r="J129" i="6"/>
  <c r="K129" i="6" s="1"/>
  <c r="D89" i="6"/>
  <c r="J140" i="6"/>
  <c r="J141" i="6" s="1"/>
  <c r="J140" i="4"/>
  <c r="K140" i="4" s="1"/>
  <c r="J129" i="4"/>
  <c r="K129" i="4" s="1"/>
  <c r="J129" i="5"/>
  <c r="K129" i="5" s="1"/>
  <c r="J140" i="5"/>
  <c r="J141" i="5" s="1"/>
  <c r="J113" i="4" l="1"/>
  <c r="D90" i="4" s="1"/>
  <c r="D91" i="4" s="1"/>
  <c r="J130" i="6"/>
  <c r="B91" i="4"/>
  <c r="B89" i="5"/>
  <c r="D89" i="5"/>
  <c r="E90" i="5"/>
  <c r="E89" i="5" s="1"/>
  <c r="C90" i="5"/>
  <c r="C89" i="5" s="1"/>
  <c r="C90" i="4"/>
  <c r="C89" i="4" s="1"/>
  <c r="J141" i="4"/>
  <c r="K140" i="6"/>
  <c r="J130" i="4"/>
  <c r="K140" i="5"/>
  <c r="J130" i="5"/>
  <c r="D66" i="3"/>
  <c r="C133" i="3" s="1"/>
  <c r="D67" i="3"/>
  <c r="C134" i="3" s="1"/>
  <c r="D68" i="3"/>
  <c r="C135" i="3" s="1"/>
  <c r="D69" i="3"/>
  <c r="C136" i="3" s="1"/>
  <c r="D70" i="3"/>
  <c r="C109" i="3" s="1"/>
  <c r="D71" i="3"/>
  <c r="C138" i="3" s="1"/>
  <c r="D72" i="3"/>
  <c r="C111" i="3" s="1"/>
  <c r="D73" i="3"/>
  <c r="C112" i="3" s="1"/>
  <c r="D74" i="3"/>
  <c r="C141" i="3" s="1"/>
  <c r="C67" i="3"/>
  <c r="C123" i="3" s="1"/>
  <c r="C68" i="3"/>
  <c r="C96" i="3" s="1"/>
  <c r="C69" i="3"/>
  <c r="C97" i="3" s="1"/>
  <c r="C70" i="3"/>
  <c r="C126" i="3" s="1"/>
  <c r="C71" i="3"/>
  <c r="C127" i="3" s="1"/>
  <c r="C72" i="3"/>
  <c r="C100" i="3" s="1"/>
  <c r="C73" i="3"/>
  <c r="C129" i="3" s="1"/>
  <c r="C74" i="3"/>
  <c r="C102" i="3" s="1"/>
  <c r="C66" i="3"/>
  <c r="C94" i="3" s="1"/>
  <c r="B67" i="3"/>
  <c r="B123" i="3" s="1"/>
  <c r="B134" i="3" s="1"/>
  <c r="B68" i="3"/>
  <c r="B124" i="3" s="1"/>
  <c r="B135" i="3" s="1"/>
  <c r="B69" i="3"/>
  <c r="B125" i="3" s="1"/>
  <c r="B136" i="3" s="1"/>
  <c r="B70" i="3"/>
  <c r="B109" i="3" s="1"/>
  <c r="B71" i="3"/>
  <c r="B99" i="3" s="1"/>
  <c r="B72" i="3"/>
  <c r="B128" i="3" s="1"/>
  <c r="B139" i="3" s="1"/>
  <c r="B73" i="3"/>
  <c r="B101" i="3" s="1"/>
  <c r="B74" i="3"/>
  <c r="B113" i="3" s="1"/>
  <c r="B66" i="3"/>
  <c r="B122" i="3" s="1"/>
  <c r="B133" i="3" s="1"/>
  <c r="K141" i="3"/>
  <c r="K130" i="3"/>
  <c r="D117" i="3"/>
  <c r="F102" i="3"/>
  <c r="F141" i="3" s="1"/>
  <c r="D83" i="3"/>
  <c r="E80" i="3"/>
  <c r="C80" i="3"/>
  <c r="H77" i="3"/>
  <c r="D76" i="3"/>
  <c r="G77" i="3" s="1"/>
  <c r="C76" i="3"/>
  <c r="C83" i="3" s="1"/>
  <c r="D89" i="4" l="1"/>
  <c r="B95" i="3"/>
  <c r="B96" i="3"/>
  <c r="B98" i="3"/>
  <c r="B108" i="3"/>
  <c r="B129" i="3"/>
  <c r="B140" i="3" s="1"/>
  <c r="B130" i="3"/>
  <c r="B141" i="3" s="1"/>
  <c r="B97" i="3"/>
  <c r="B106" i="3"/>
  <c r="B94" i="3"/>
  <c r="B126" i="3"/>
  <c r="B137" i="3" s="1"/>
  <c r="B105" i="3"/>
  <c r="C124" i="3"/>
  <c r="C110" i="3"/>
  <c r="C108" i="3"/>
  <c r="C98" i="3"/>
  <c r="C130" i="3"/>
  <c r="C105" i="3"/>
  <c r="C139" i="3"/>
  <c r="C107" i="3"/>
  <c r="C95" i="3"/>
  <c r="C125" i="3"/>
  <c r="C122" i="3"/>
  <c r="C137" i="3"/>
  <c r="B107" i="3"/>
  <c r="C99" i="3"/>
  <c r="B110" i="3"/>
  <c r="C140" i="3"/>
  <c r="B100" i="3"/>
  <c r="C106" i="3"/>
  <c r="C113" i="3"/>
  <c r="C101" i="3"/>
  <c r="C128" i="3"/>
  <c r="B102" i="3"/>
  <c r="B127" i="3"/>
  <c r="B138" i="3" s="1"/>
  <c r="B112" i="3"/>
  <c r="B111" i="3"/>
  <c r="F130" i="3"/>
  <c r="C79" i="3"/>
  <c r="D79" i="3"/>
  <c r="H76" i="3"/>
  <c r="H79" i="3" s="1"/>
  <c r="D116" i="3" s="1"/>
  <c r="D84" i="3"/>
  <c r="E79" i="3"/>
  <c r="G80" i="3"/>
  <c r="C117" i="3" s="1"/>
  <c r="G79" i="3"/>
  <c r="C116" i="3" s="1"/>
  <c r="C84" i="3"/>
  <c r="F113" i="3"/>
  <c r="D80" i="3"/>
  <c r="C119" i="3" l="1" a="1"/>
  <c r="C119" i="3" s="1"/>
  <c r="D129" i="3" s="1"/>
  <c r="E129" i="3" s="1"/>
  <c r="C86" i="3" a="1"/>
  <c r="C86" i="3" s="1"/>
  <c r="D113" i="3" s="1"/>
  <c r="E113" i="3" s="1"/>
  <c r="D134" i="3" l="1"/>
  <c r="E134" i="3" s="1"/>
  <c r="D135" i="3"/>
  <c r="E135" i="3" s="1"/>
  <c r="D136" i="3"/>
  <c r="E136" i="3" s="1"/>
  <c r="D125" i="3"/>
  <c r="E125" i="3" s="1"/>
  <c r="D130" i="3"/>
  <c r="E130" i="3" s="1"/>
  <c r="F129" i="3" s="1"/>
  <c r="D138" i="3"/>
  <c r="E138" i="3" s="1"/>
  <c r="D137" i="3"/>
  <c r="E137" i="3" s="1"/>
  <c r="D140" i="3"/>
  <c r="E140" i="3" s="1"/>
  <c r="D122" i="3"/>
  <c r="E122" i="3" s="1"/>
  <c r="D126" i="3"/>
  <c r="E126" i="3" s="1"/>
  <c r="D128" i="3"/>
  <c r="E128" i="3" s="1"/>
  <c r="F128" i="3" s="1"/>
  <c r="D133" i="3"/>
  <c r="E133" i="3" s="1"/>
  <c r="D123" i="3"/>
  <c r="E123" i="3" s="1"/>
  <c r="D141" i="3"/>
  <c r="E141" i="3" s="1"/>
  <c r="D124" i="3"/>
  <c r="E124" i="3" s="1"/>
  <c r="D127" i="3"/>
  <c r="E127" i="3" s="1"/>
  <c r="D139" i="3"/>
  <c r="E139" i="3" s="1"/>
  <c r="D106" i="3"/>
  <c r="E106" i="3" s="1"/>
  <c r="D107" i="3"/>
  <c r="E107" i="3" s="1"/>
  <c r="D108" i="3"/>
  <c r="E108" i="3" s="1"/>
  <c r="D100" i="3"/>
  <c r="E100" i="3" s="1"/>
  <c r="D111" i="3"/>
  <c r="E111" i="3" s="1"/>
  <c r="D98" i="3"/>
  <c r="E98" i="3" s="1"/>
  <c r="D97" i="3"/>
  <c r="E97" i="3" s="1"/>
  <c r="D102" i="3"/>
  <c r="E102" i="3" s="1"/>
  <c r="D94" i="3"/>
  <c r="E94" i="3" s="1"/>
  <c r="D110" i="3"/>
  <c r="E110" i="3" s="1"/>
  <c r="D112" i="3"/>
  <c r="E112" i="3" s="1"/>
  <c r="F112" i="3" s="1"/>
  <c r="D95" i="3"/>
  <c r="E95" i="3" s="1"/>
  <c r="D109" i="3"/>
  <c r="E109" i="3" s="1"/>
  <c r="D99" i="3"/>
  <c r="E99" i="3" s="1"/>
  <c r="D101" i="3"/>
  <c r="E101" i="3" s="1"/>
  <c r="D96" i="3"/>
  <c r="E96" i="3" s="1"/>
  <c r="D105" i="3"/>
  <c r="E105" i="3" s="1"/>
  <c r="F139" i="3" l="1"/>
  <c r="F138" i="3"/>
  <c r="F123" i="3"/>
  <c r="F140" i="3"/>
  <c r="F122" i="3"/>
  <c r="F133" i="3"/>
  <c r="F124" i="3"/>
  <c r="F136" i="3"/>
  <c r="F126" i="3"/>
  <c r="F134" i="3"/>
  <c r="G133" i="3" s="1"/>
  <c r="F135" i="3"/>
  <c r="F125" i="3"/>
  <c r="F127" i="3"/>
  <c r="F137" i="3"/>
  <c r="F111" i="3"/>
  <c r="F96" i="3"/>
  <c r="F106" i="3"/>
  <c r="F99" i="3"/>
  <c r="F105" i="3"/>
  <c r="F108" i="3"/>
  <c r="F107" i="3"/>
  <c r="F97" i="3"/>
  <c r="F101" i="3"/>
  <c r="F94" i="3"/>
  <c r="F98" i="3"/>
  <c r="F100" i="3"/>
  <c r="F109" i="3"/>
  <c r="F110" i="3"/>
  <c r="F95" i="3"/>
  <c r="G122" i="3" l="1"/>
  <c r="I123" i="3" s="1"/>
  <c r="J124" i="3"/>
  <c r="H124" i="3"/>
  <c r="G105" i="3"/>
  <c r="I106" i="3" s="1"/>
  <c r="G94" i="3"/>
  <c r="J96" i="3" s="1"/>
  <c r="H135" i="3"/>
  <c r="H134" i="3"/>
  <c r="J135" i="3"/>
  <c r="J134" i="3"/>
  <c r="I135" i="3"/>
  <c r="I134" i="3"/>
  <c r="H123" i="3" l="1"/>
  <c r="I124" i="3"/>
  <c r="J123" i="3"/>
  <c r="J127" i="3"/>
  <c r="J126" i="3"/>
  <c r="I127" i="3"/>
  <c r="J95" i="3"/>
  <c r="J107" i="3"/>
  <c r="H106" i="3"/>
  <c r="J106" i="3"/>
  <c r="I107" i="3"/>
  <c r="H107" i="3"/>
  <c r="H96" i="3"/>
  <c r="H95" i="3"/>
  <c r="I95" i="3"/>
  <c r="I96" i="3"/>
  <c r="I137" i="3"/>
  <c r="I138" i="3"/>
  <c r="J137" i="3"/>
  <c r="J138" i="3"/>
  <c r="I126" i="3" l="1"/>
  <c r="J129" i="3"/>
  <c r="K129" i="3" s="1"/>
  <c r="I110" i="3"/>
  <c r="J110" i="3"/>
  <c r="I109" i="3"/>
  <c r="J109" i="3"/>
  <c r="J98" i="3"/>
  <c r="J99" i="3"/>
  <c r="I98" i="3"/>
  <c r="I99" i="3"/>
  <c r="J140" i="3"/>
  <c r="J130" i="3" l="1"/>
  <c r="J112" i="3"/>
  <c r="E90" i="3" s="1"/>
  <c r="E89" i="3" s="1"/>
  <c r="J101" i="3"/>
  <c r="J102" i="3" s="1"/>
  <c r="B90" i="3" s="1"/>
  <c r="B91" i="3" s="1"/>
  <c r="J141" i="3"/>
  <c r="K140" i="3"/>
  <c r="J113" i="3" l="1"/>
  <c r="D90" i="3" s="1"/>
  <c r="D89" i="3" s="1"/>
  <c r="B89" i="3"/>
  <c r="C90" i="3"/>
  <c r="C89" i="3" s="1"/>
  <c r="D9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76" authorId="0" shapeId="0" xr:uid="{3C1ADB7B-7549-47B6-9BE0-2E4E57BEA7D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77" authorId="0" shapeId="0" xr:uid="{84B01E1B-F976-4111-85C5-DD94F704AC1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80" authorId="0" shapeId="0" xr:uid="{BC9D136D-D2D4-4368-82B8-35208BC83D4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90" authorId="0" shapeId="0" xr:uid="{4D196CAE-7AF7-446B-81D8-01A663F1C9F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90" authorId="0" shapeId="0" xr:uid="{9281C1B6-724C-40B9-8F58-B8EF4D114AC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102" authorId="0" shapeId="0" xr:uid="{3B5195BB-772D-4772-9A66-E2EA7FC5F02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3" authorId="0" shapeId="0" xr:uid="{DAD42411-871E-41DE-9453-65D688DE551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30" authorId="0" shapeId="0" xr:uid="{DFAC5B00-E9FF-4D5A-A477-ECC8A315E77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30" authorId="0" shapeId="0" xr:uid="{2CD95595-EF8E-449A-9354-D1AFAA144AE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41" authorId="0" shapeId="0" xr:uid="{F5195199-C436-4C11-A976-FA22449D707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41" authorId="0" shapeId="0" xr:uid="{48B8EF4B-F681-4DAA-A90C-514C0FD63A5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76" authorId="0" shapeId="0" xr:uid="{388C45CD-E892-4222-99E3-9C31C50B5B6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77" authorId="0" shapeId="0" xr:uid="{71BE0FFE-FC34-477E-9063-933C9D20B85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80" authorId="0" shapeId="0" xr:uid="{19ADF18F-B2AA-45E0-B1A2-B966F482D59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90" authorId="0" shapeId="0" xr:uid="{EAE0022E-82F5-462C-97F1-E5774E08686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90" authorId="0" shapeId="0" xr:uid="{FC25DF11-18EB-440F-A40C-31C18D16239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102" authorId="0" shapeId="0" xr:uid="{2B151C66-1265-4AAB-BCEA-AB243B1693D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3" authorId="0" shapeId="0" xr:uid="{079CC492-DB78-472F-92CA-01F1273C238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30" authorId="0" shapeId="0" xr:uid="{BAA5AB89-A8ED-4C25-A95F-41346308873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30" authorId="0" shapeId="0" xr:uid="{5AB9053C-099A-4EBF-A4C8-0C0E46BD33B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41" authorId="0" shapeId="0" xr:uid="{B841D8B3-F950-437A-82D4-14995F5F905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41" authorId="0" shapeId="0" xr:uid="{220DC646-5E4C-4E3B-8890-9B09F64F3C5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76" authorId="0" shapeId="0" xr:uid="{6655D966-CC8C-47AB-BE02-951F0F007EB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77" authorId="0" shapeId="0" xr:uid="{32649A8B-2D58-4DF9-ABEC-6BDB9F41702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80" authorId="0" shapeId="0" xr:uid="{AE49DFE9-435B-4E19-A6F9-196EE8C68B6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90" authorId="0" shapeId="0" xr:uid="{99F68F64-6F17-4B78-9DBD-86906965DFA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90" authorId="0" shapeId="0" xr:uid="{3001A6EE-7A83-4B65-A06A-8FDF9CEC293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102" authorId="0" shapeId="0" xr:uid="{BF6FD3DC-9836-4D38-AB0C-2F32FB17A80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3" authorId="0" shapeId="0" xr:uid="{A82F540D-7929-4586-AAB5-63F81A21DE9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30" authorId="0" shapeId="0" xr:uid="{6DC51F0D-5F20-4583-93D6-A3E0B19165E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30" authorId="0" shapeId="0" xr:uid="{3B0239D1-1189-4227-B63D-AEE1D536002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41" authorId="0" shapeId="0" xr:uid="{69733C40-74C1-4A26-A27B-E31E81A8158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41" authorId="0" shapeId="0" xr:uid="{0F4D2B57-641C-4CEB-AD97-DA0BD2CEA91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<sst xmlns="http://schemas.openxmlformats.org/spreadsheetml/2006/main" count="600" uniqueCount="62">
  <si>
    <t>ZADÁNÍ HODNOT:</t>
  </si>
  <si>
    <t>Venkovní výpočtová teplota:</t>
  </si>
  <si>
    <t>°C</t>
  </si>
  <si>
    <t>Nejvyšší venkovní teplota v topném období:</t>
  </si>
  <si>
    <t>Tepelná ztráta:</t>
  </si>
  <si>
    <t>kW</t>
  </si>
  <si>
    <t>-</t>
  </si>
  <si>
    <t>Druh topného systému:</t>
  </si>
  <si>
    <t>Velkoplošné systémy</t>
  </si>
  <si>
    <t>Celkový potřebný tepelný výkon:</t>
  </si>
  <si>
    <t>X</t>
  </si>
  <si>
    <t>Y</t>
  </si>
  <si>
    <t>Venkovní teplota:</t>
  </si>
  <si>
    <t>Otopná tělesa</t>
  </si>
  <si>
    <t>A</t>
  </si>
  <si>
    <t>B</t>
  </si>
  <si>
    <t>ROZDÍL</t>
  </si>
  <si>
    <t>STEP II</t>
  </si>
  <si>
    <t>VENKOVNÍ TEPLOTA (°C)</t>
  </si>
  <si>
    <t>Slope</t>
  </si>
  <si>
    <t>Intercept</t>
  </si>
  <si>
    <t>ZADÁNÍ VÝKONOVÝCH KŘIVEK TEPELNÉHO ČERPADLA - ZADAT ŽLUTĚ OZNAČENÁ POLE</t>
  </si>
  <si>
    <t>PARAMETRIZACE MEZNÍ KŘIVKY BIVALENCE</t>
  </si>
  <si>
    <t>Souřadnice</t>
  </si>
  <si>
    <t>SOUŘADNICE MEZNÍ KŘIVKY BIVALENCE:</t>
  </si>
  <si>
    <t>LINEARIZACE MEZNÍ KŘIVKY BIVALENCE Y=AX+B</t>
  </si>
  <si>
    <t>SOUŘADNICE</t>
  </si>
  <si>
    <t>Y=Ax+B:</t>
  </si>
  <si>
    <t>VODOROVNÁ ČÁST KŘIVKY BIVALENCE -&gt;</t>
  </si>
  <si>
    <t>SVISLÁ ČÁST KŘIVKY BIVALENCE -&gt;</t>
  </si>
  <si>
    <t>ROZKLIKÁVACÍ NABÍDKY (MOŽNOSTI):</t>
  </si>
  <si>
    <t>TYP PŘEDÁVACÍ PLOCHY SYSTÉMU VTP:</t>
  </si>
  <si>
    <t>NEJVYŠŠÍ VENKOVNÍ TEPLOTA V TOPNÉM OBDOBÍ</t>
  </si>
  <si>
    <t>EXTRÉMNÍ VÝPOČTOVÁ VENKOVNÍ TEPLOTA te</t>
  </si>
  <si>
    <t>VYNÁŠENÍ BODU BIVALENCE:</t>
  </si>
  <si>
    <t>TEPELNÉ ČERPADLO 2</t>
  </si>
  <si>
    <t>TEPELNÉ ČERPADLO 1</t>
  </si>
  <si>
    <t>HODNOTY TČ 1</t>
  </si>
  <si>
    <t>HODNOTY TČ 2</t>
  </si>
  <si>
    <t>TEPLOTA</t>
  </si>
  <si>
    <t>VÝKON KOMPRESORU</t>
  </si>
  <si>
    <t>STEP 3</t>
  </si>
  <si>
    <t>STEP 4</t>
  </si>
  <si>
    <t>Y1</t>
  </si>
  <si>
    <t>Y2</t>
  </si>
  <si>
    <t>STEP 5</t>
  </si>
  <si>
    <t>VÝSLEDKY</t>
  </si>
  <si>
    <t>X=</t>
  </si>
  <si>
    <t>Y=</t>
  </si>
  <si>
    <t>LINEARIZACE MEZNÍ SVISLÉ KŘIVKY BIVALENCE Y=AX+B</t>
  </si>
  <si>
    <t>VYNÁŠENÍ VÝKONU KOMPRESORU:</t>
  </si>
  <si>
    <t>DOPLŇKOVÉ BODY</t>
  </si>
  <si>
    <t>počet tepelných čerpadel</t>
  </si>
  <si>
    <t>počet tepelných čerpadel:</t>
  </si>
  <si>
    <t>ks</t>
  </si>
  <si>
    <t>BEZ KASKÁDY</t>
  </si>
  <si>
    <t>;</t>
  </si>
  <si>
    <t>Počet tepelných čerpadel v kaskádě:</t>
  </si>
  <si>
    <r>
      <rPr>
        <b/>
        <u/>
        <sz val="11"/>
        <color rgb="FFFF0000"/>
        <rFont val="Arial"/>
        <family val="2"/>
        <charset val="238"/>
      </rPr>
      <t>POZNÁMKA:</t>
    </r>
    <r>
      <rPr>
        <b/>
        <sz val="11"/>
        <color rgb="FFFF0000"/>
        <rFont val="Arial"/>
        <family val="2"/>
        <charset val="238"/>
      </rPr>
      <t xml:space="preserve"> Při návrhu výkonu tepelného čerpadla je nutno brát v úvahu nejen optimální teplotu bodu bivalence, ale i při venkovní výpočtové teplotě zbytkový výkon pro vestavěný elektrický dohřev 9 kW. 
Tj. rozdíl mezi </t>
    </r>
    <r>
      <rPr>
        <b/>
        <sz val="11"/>
        <color rgb="FF00B050"/>
        <rFont val="Arial"/>
        <family val="2"/>
        <charset val="238"/>
      </rPr>
      <t>celkovým potřebným tepelným výkonem (ZELENÁ BUŇKA)</t>
    </r>
    <r>
      <rPr>
        <b/>
        <sz val="11"/>
        <color rgb="FFFF0000"/>
        <rFont val="Arial"/>
        <family val="2"/>
        <charset val="238"/>
      </rPr>
      <t xml:space="preserve"> a výkonem kompresoru musí být menší než výkon vestavěného elektrokotle 9 kW.</t>
    </r>
  </si>
  <si>
    <r>
      <t>NÁVOD:</t>
    </r>
    <r>
      <rPr>
        <b/>
        <sz val="11"/>
        <color rgb="FF000000"/>
        <rFont val="Arial"/>
        <family val="2"/>
        <charset val="238"/>
      </rPr>
      <t xml:space="preserve"> Zadejte žlutě/zeleně vyplněná pole (tj. venkovní výpočtová teplota dle lokace, nejvyšší výpočtová venkovní teplota pro topné období, tepelný výkon, počet čerpadel v kaskádě a rozklikněte druh systému vytápění). Bod bivalence pro venkovní výpočtovou teplotu -15°C uvažovat cca -7°C, pro teplotu -12°C uvažovat cca -5°C. </t>
    </r>
  </si>
  <si>
    <t xml:space="preserve">Maximální dispoziční výkon el. topných těles </t>
  </si>
  <si>
    <t>Návrh výkonu kaskády tepelných čerpadel s ohledem na bod bivalence - CHA 07/10 Monoblok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</si>
</sst>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0"/>
    <numFmt numFmtId="165" formatCode="0.00000000000000"/>
    <numFmt numFmtId="166" formatCode="0.0000000000000000000000000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color rgb="FF000000"/>
      <name val="Times New Roman"/>
      <family val="1"/>
      <charset val="238"/>
    </font>
    <font>
      <b/>
      <sz val="16"/>
      <color rgb="FF000000"/>
      <name val="Arial"/>
      <family val="2"/>
      <charset val="238"/>
    </font>
    <font>
      <b/>
      <i/>
      <u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b/>
      <sz val="14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b/>
      <u/>
      <sz val="11"/>
      <color theme="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</font>
    <font>
      <sz val="10"/>
      <color theme="0"/>
      <name val="Calibri"/>
      <family val="2"/>
      <charset val="238"/>
    </font>
    <font>
      <sz val="6"/>
      <color theme="0"/>
      <name val="Calibri"/>
      <family val="2"/>
      <charset val="238"/>
    </font>
    <font>
      <sz val="5.5"/>
      <color theme="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</cellStyleXfs>
  <cellXfs count="73">
    <xf numFmtId="0" fontId="0" fillId="0" borderId="0" xfId="0"/>
    <xf numFmtId="0" fontId="4" fillId="4" borderId="4" xfId="3" applyFill="1" applyBorder="1" applyAlignment="1" applyProtection="1">
      <alignment horizontal="left" vertical="top"/>
      <protection hidden="1"/>
    </xf>
    <xf numFmtId="0" fontId="4" fillId="4" borderId="5" xfId="3" applyFill="1" applyBorder="1" applyAlignment="1" applyProtection="1">
      <alignment horizontal="left" vertical="top"/>
      <protection hidden="1"/>
    </xf>
    <xf numFmtId="0" fontId="8" fillId="5" borderId="9" xfId="3" applyFont="1" applyFill="1" applyBorder="1" applyAlignment="1" applyProtection="1">
      <alignment horizontal="center" vertical="center"/>
      <protection locked="0" hidden="1"/>
    </xf>
    <xf numFmtId="0" fontId="7" fillId="4" borderId="4" xfId="3" applyFont="1" applyFill="1" applyBorder="1" applyAlignment="1" applyProtection="1">
      <alignment horizontal="left" vertical="top"/>
      <protection hidden="1"/>
    </xf>
    <xf numFmtId="0" fontId="10" fillId="4" borderId="4" xfId="3" applyFont="1" applyFill="1" applyBorder="1" applyAlignment="1" applyProtection="1">
      <alignment horizontal="left" vertical="top"/>
      <protection hidden="1"/>
    </xf>
    <xf numFmtId="0" fontId="4" fillId="4" borderId="6" xfId="3" applyFill="1" applyBorder="1" applyAlignment="1" applyProtection="1">
      <alignment horizontal="left" vertical="top"/>
      <protection hidden="1"/>
    </xf>
    <xf numFmtId="0" fontId="4" fillId="4" borderId="7" xfId="3" applyFill="1" applyBorder="1" applyAlignment="1" applyProtection="1">
      <alignment horizontal="left" vertical="top"/>
      <protection hidden="1"/>
    </xf>
    <xf numFmtId="0" fontId="4" fillId="4" borderId="8" xfId="3" applyFill="1" applyBorder="1" applyAlignment="1" applyProtection="1">
      <alignment horizontal="left" vertical="top"/>
      <protection hidden="1"/>
    </xf>
    <xf numFmtId="0" fontId="9" fillId="4" borderId="0" xfId="3" applyFont="1" applyFill="1" applyAlignment="1" applyProtection="1">
      <alignment horizontal="left" vertical="center"/>
      <protection hidden="1"/>
    </xf>
    <xf numFmtId="0" fontId="6" fillId="4" borderId="0" xfId="3" applyFont="1" applyFill="1" applyAlignment="1" applyProtection="1">
      <alignment vertical="top" wrapText="1"/>
      <protection hidden="1"/>
    </xf>
    <xf numFmtId="0" fontId="4" fillId="4" borderId="0" xfId="3" applyFill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16" fillId="4" borderId="0" xfId="0" applyFont="1" applyFill="1" applyProtection="1">
      <protection hidden="1"/>
    </xf>
    <xf numFmtId="0" fontId="7" fillId="4" borderId="0" xfId="3" applyFont="1" applyFill="1" applyAlignment="1" applyProtection="1">
      <alignment horizontal="right" vertical="center"/>
      <protection hidden="1"/>
    </xf>
    <xf numFmtId="0" fontId="19" fillId="4" borderId="0" xfId="3" applyFont="1" applyFill="1" applyAlignment="1" applyProtection="1">
      <alignment horizontal="left" vertical="top"/>
      <protection hidden="1"/>
    </xf>
    <xf numFmtId="0" fontId="18" fillId="4" borderId="0" xfId="0" applyFont="1" applyFill="1" applyProtection="1">
      <protection hidden="1"/>
    </xf>
    <xf numFmtId="0" fontId="21" fillId="4" borderId="0" xfId="3" applyFont="1" applyFill="1" applyAlignment="1" applyProtection="1">
      <alignment horizontal="center" vertical="center" wrapText="1"/>
      <protection hidden="1"/>
    </xf>
    <xf numFmtId="0" fontId="21" fillId="4" borderId="0" xfId="3" applyFont="1" applyFill="1" applyAlignment="1" applyProtection="1">
      <alignment horizontal="center" vertical="center"/>
      <protection hidden="1"/>
    </xf>
    <xf numFmtId="0" fontId="22" fillId="4" borderId="0" xfId="1" applyFont="1" applyFill="1" applyBorder="1" applyAlignment="1" applyProtection="1">
      <alignment horizontal="left" vertical="top"/>
      <protection hidden="1"/>
    </xf>
    <xf numFmtId="0" fontId="19" fillId="4" borderId="0" xfId="3" applyFont="1" applyFill="1" applyAlignment="1" applyProtection="1">
      <alignment horizontal="right" vertical="top" indent="1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22" fillId="4" borderId="0" xfId="1" applyFont="1" applyFill="1" applyBorder="1" applyAlignment="1" applyProtection="1">
      <alignment horizontal="center" vertical="center"/>
      <protection hidden="1"/>
    </xf>
    <xf numFmtId="0" fontId="22" fillId="4" borderId="0" xfId="1" applyFont="1" applyFill="1" applyBorder="1" applyAlignment="1" applyProtection="1">
      <alignment vertical="top"/>
      <protection hidden="1"/>
    </xf>
    <xf numFmtId="0" fontId="22" fillId="4" borderId="0" xfId="2" applyFont="1" applyFill="1" applyBorder="1" applyAlignment="1" applyProtection="1">
      <alignment horizontal="left" vertical="top"/>
      <protection hidden="1"/>
    </xf>
    <xf numFmtId="0" fontId="19" fillId="4" borderId="0" xfId="3" applyFont="1" applyFill="1" applyAlignment="1" applyProtection="1">
      <alignment horizontal="center" vertical="center"/>
      <protection hidden="1"/>
    </xf>
    <xf numFmtId="11" fontId="19" fillId="4" borderId="0" xfId="3" applyNumberFormat="1" applyFont="1" applyFill="1" applyAlignment="1" applyProtection="1">
      <alignment horizontal="left" vertical="top"/>
      <protection hidden="1"/>
    </xf>
    <xf numFmtId="0" fontId="22" fillId="4" borderId="0" xfId="1" applyFont="1" applyFill="1" applyBorder="1" applyProtection="1">
      <protection hidden="1"/>
    </xf>
    <xf numFmtId="11" fontId="22" fillId="4" borderId="0" xfId="1" applyNumberFormat="1" applyFont="1" applyFill="1" applyBorder="1" applyProtection="1">
      <protection hidden="1"/>
    </xf>
    <xf numFmtId="0" fontId="19" fillId="4" borderId="0" xfId="3" applyFont="1" applyFill="1" applyAlignment="1" applyProtection="1">
      <alignment vertical="top"/>
      <protection hidden="1"/>
    </xf>
    <xf numFmtId="164" fontId="19" fillId="4" borderId="0" xfId="3" applyNumberFormat="1" applyFont="1" applyFill="1" applyAlignment="1" applyProtection="1">
      <alignment horizontal="left" vertical="top"/>
      <protection hidden="1"/>
    </xf>
    <xf numFmtId="165" fontId="19" fillId="4" borderId="0" xfId="3" applyNumberFormat="1" applyFont="1" applyFill="1" applyAlignment="1" applyProtection="1">
      <alignment horizontal="left" vertical="top"/>
      <protection hidden="1"/>
    </xf>
    <xf numFmtId="2" fontId="24" fillId="4" borderId="0" xfId="3" applyNumberFormat="1" applyFont="1" applyFill="1" applyAlignment="1" applyProtection="1">
      <alignment horizontal="left" vertical="top"/>
      <protection hidden="1"/>
    </xf>
    <xf numFmtId="0" fontId="24" fillId="4" borderId="0" xfId="3" applyFont="1" applyFill="1" applyAlignment="1" applyProtection="1">
      <alignment horizontal="left" vertical="top"/>
      <protection hidden="1"/>
    </xf>
    <xf numFmtId="2" fontId="18" fillId="4" borderId="0" xfId="2" applyNumberFormat="1" applyFont="1" applyFill="1" applyBorder="1" applyAlignment="1" applyProtection="1">
      <alignment horizontal="left" vertical="top"/>
      <protection hidden="1"/>
    </xf>
    <xf numFmtId="0" fontId="18" fillId="4" borderId="0" xfId="1" applyFont="1" applyFill="1" applyBorder="1" applyAlignment="1" applyProtection="1">
      <alignment horizontal="left" vertical="top"/>
      <protection hidden="1"/>
    </xf>
    <xf numFmtId="0" fontId="25" fillId="4" borderId="0" xfId="0" applyFont="1" applyFill="1" applyProtection="1">
      <protection hidden="1"/>
    </xf>
    <xf numFmtId="166" fontId="19" fillId="4" borderId="0" xfId="3" applyNumberFormat="1" applyFont="1" applyFill="1" applyAlignment="1" applyProtection="1">
      <alignment horizontal="left" vertical="top"/>
      <protection hidden="1"/>
    </xf>
    <xf numFmtId="0" fontId="18" fillId="4" borderId="0" xfId="0" applyFont="1" applyFill="1" applyAlignment="1" applyProtection="1">
      <alignment wrapText="1"/>
      <protection hidden="1"/>
    </xf>
    <xf numFmtId="0" fontId="26" fillId="5" borderId="9" xfId="0" applyFont="1" applyFill="1" applyBorder="1" applyAlignment="1" applyProtection="1">
      <alignment horizontal="center"/>
      <protection locked="0" hidden="1"/>
    </xf>
    <xf numFmtId="0" fontId="8" fillId="6" borderId="9" xfId="3" applyFont="1" applyFill="1" applyBorder="1" applyAlignment="1" applyProtection="1">
      <alignment horizontal="center" vertical="center"/>
      <protection locked="0" hidden="1"/>
    </xf>
    <xf numFmtId="0" fontId="28" fillId="4" borderId="0" xfId="0" applyFont="1" applyFill="1" applyProtection="1">
      <protection hidden="1"/>
    </xf>
    <xf numFmtId="1" fontId="29" fillId="4" borderId="0" xfId="0" applyNumberFormat="1" applyFont="1" applyFill="1" applyAlignment="1">
      <alignment horizontal="center" vertical="center" shrinkToFit="1"/>
    </xf>
    <xf numFmtId="0" fontId="30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top" wrapText="1"/>
    </xf>
    <xf numFmtId="0" fontId="32" fillId="4" borderId="0" xfId="0" applyFont="1" applyFill="1" applyAlignment="1">
      <alignment horizontal="center" vertical="top" wrapText="1"/>
    </xf>
    <xf numFmtId="0" fontId="32" fillId="4" borderId="0" xfId="0" applyFont="1" applyFill="1" applyAlignment="1">
      <alignment horizontal="left" vertical="top" wrapText="1" indent="1"/>
    </xf>
    <xf numFmtId="0" fontId="32" fillId="4" borderId="0" xfId="0" applyFont="1" applyFill="1" applyAlignment="1">
      <alignment horizontal="right" vertical="top" wrapText="1" indent="1"/>
    </xf>
    <xf numFmtId="0" fontId="31" fillId="4" borderId="0" xfId="0" applyFont="1" applyFill="1" applyAlignment="1">
      <alignment horizontal="right" vertical="top" wrapText="1" indent="1"/>
    </xf>
    <xf numFmtId="0" fontId="31" fillId="4" borderId="0" xfId="0" applyFont="1" applyFill="1" applyAlignment="1">
      <alignment horizontal="left" vertical="top" wrapText="1" indent="2"/>
    </xf>
    <xf numFmtId="0" fontId="26" fillId="0" borderId="9" xfId="0" applyFont="1" applyBorder="1" applyAlignment="1" applyProtection="1">
      <alignment horizontal="center"/>
      <protection hidden="1"/>
    </xf>
    <xf numFmtId="0" fontId="20" fillId="4" borderId="0" xfId="0" applyFont="1" applyFill="1" applyAlignment="1" applyProtection="1">
      <alignment horizontal="center" vertical="center" wrapText="1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18" fillId="4" borderId="0" xfId="0" applyFont="1" applyFill="1" applyAlignment="1" applyProtection="1">
      <alignment horizontal="center"/>
      <protection hidden="1"/>
    </xf>
    <xf numFmtId="0" fontId="18" fillId="4" borderId="0" xfId="0" applyFont="1" applyFill="1" applyAlignment="1" applyProtection="1">
      <alignment horizontal="center" vertical="center"/>
      <protection hidden="1"/>
    </xf>
    <xf numFmtId="0" fontId="18" fillId="4" borderId="0" xfId="0" applyFont="1" applyFill="1" applyAlignment="1" applyProtection="1">
      <alignment horizontal="center" wrapText="1"/>
      <protection hidden="1"/>
    </xf>
    <xf numFmtId="0" fontId="23" fillId="4" borderId="0" xfId="0" applyFont="1" applyFill="1" applyAlignment="1" applyProtection="1">
      <alignment horizontal="center" vertical="center" wrapText="1"/>
      <protection hidden="1"/>
    </xf>
    <xf numFmtId="0" fontId="19" fillId="4" borderId="0" xfId="3" applyFont="1" applyFill="1" applyAlignment="1" applyProtection="1">
      <alignment horizontal="center" vertical="top"/>
      <protection hidden="1"/>
    </xf>
    <xf numFmtId="0" fontId="11" fillId="4" borderId="0" xfId="3" applyFont="1" applyFill="1" applyAlignment="1" applyProtection="1">
      <alignment horizontal="left" vertical="top" wrapText="1"/>
      <protection hidden="1"/>
    </xf>
    <xf numFmtId="0" fontId="13" fillId="4" borderId="0" xfId="3" applyFont="1" applyFill="1" applyAlignment="1" applyProtection="1">
      <alignment horizontal="left" vertical="top" wrapText="1"/>
      <protection hidden="1"/>
    </xf>
    <xf numFmtId="0" fontId="6" fillId="4" borderId="0" xfId="3" applyFont="1" applyFill="1" applyAlignment="1" applyProtection="1">
      <alignment horizontal="left" vertical="top" wrapText="1"/>
      <protection hidden="1"/>
    </xf>
    <xf numFmtId="0" fontId="7" fillId="4" borderId="4" xfId="3" applyFont="1" applyFill="1" applyBorder="1" applyAlignment="1" applyProtection="1">
      <alignment horizontal="right" vertical="center"/>
      <protection hidden="1"/>
    </xf>
    <xf numFmtId="0" fontId="7" fillId="4" borderId="0" xfId="3" applyFont="1" applyFill="1" applyAlignment="1" applyProtection="1">
      <alignment horizontal="right" vertical="center"/>
      <protection hidden="1"/>
    </xf>
    <xf numFmtId="0" fontId="5" fillId="4" borderId="1" xfId="3" applyFont="1" applyFill="1" applyBorder="1" applyAlignment="1" applyProtection="1">
      <alignment horizontal="center" vertical="center"/>
      <protection hidden="1"/>
    </xf>
    <xf numFmtId="0" fontId="5" fillId="4" borderId="2" xfId="3" applyFont="1" applyFill="1" applyBorder="1" applyAlignment="1" applyProtection="1">
      <alignment horizontal="center" vertical="center"/>
      <protection hidden="1"/>
    </xf>
    <xf numFmtId="0" fontId="5" fillId="4" borderId="3" xfId="3" applyFont="1" applyFill="1" applyBorder="1" applyAlignment="1" applyProtection="1">
      <alignment horizontal="center" vertical="center"/>
      <protection hidden="1"/>
    </xf>
    <xf numFmtId="0" fontId="5" fillId="4" borderId="4" xfId="3" applyFont="1" applyFill="1" applyBorder="1" applyAlignment="1" applyProtection="1">
      <alignment horizontal="center" vertical="center"/>
      <protection hidden="1"/>
    </xf>
    <xf numFmtId="0" fontId="5" fillId="4" borderId="0" xfId="3" applyFont="1" applyFill="1" applyAlignment="1" applyProtection="1">
      <alignment horizontal="center" vertical="center"/>
      <protection hidden="1"/>
    </xf>
    <xf numFmtId="0" fontId="5" fillId="4" borderId="5" xfId="3" applyFont="1" applyFill="1" applyBorder="1" applyAlignment="1" applyProtection="1">
      <alignment horizontal="center" vertical="center"/>
      <protection hidden="1"/>
    </xf>
    <xf numFmtId="0" fontId="5" fillId="4" borderId="6" xfId="3" applyFont="1" applyFill="1" applyBorder="1" applyAlignment="1" applyProtection="1">
      <alignment horizontal="center" vertical="center"/>
      <protection hidden="1"/>
    </xf>
    <xf numFmtId="0" fontId="5" fillId="4" borderId="7" xfId="3" applyFont="1" applyFill="1" applyBorder="1" applyAlignment="1" applyProtection="1">
      <alignment horizontal="center" vertical="center"/>
      <protection hidden="1"/>
    </xf>
    <xf numFmtId="0" fontId="5" fillId="4" borderId="8" xfId="3" applyFont="1" applyFill="1" applyBorder="1" applyAlignment="1" applyProtection="1">
      <alignment horizontal="center" vertical="center"/>
      <protection hidden="1"/>
    </xf>
    <xf numFmtId="0" fontId="6" fillId="4" borderId="0" xfId="3" applyFont="1" applyFill="1" applyAlignment="1" applyProtection="1">
      <alignment horizontal="left"/>
      <protection hidden="1"/>
    </xf>
  </cellXfs>
  <cellStyles count="4">
    <cellStyle name="Dobrá" xfId="1" builtinId="26"/>
    <cellStyle name="Neutrálna" xfId="2" builtinId="28"/>
    <cellStyle name="Normálna" xfId="0" builtinId="0"/>
    <cellStyle name="Normální 2" xfId="3" xr:uid="{00000000-0005-0000-0000-000003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KASKÁDA cha: teplota výstupu 35°C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CHA 10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35°C'!$B$67:$B$74</c:f>
              <c:numCache>
                <c:formatCode>General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</c:numCache>
            </c:numRef>
          </c:xVal>
          <c:yVal>
            <c:numRef>
              <c:f>'TEPLOTA VÝSTUPU 35°C'!$D$67:$D$74</c:f>
              <c:numCache>
                <c:formatCode>General</c:formatCode>
                <c:ptCount val="8"/>
                <c:pt idx="0">
                  <c:v>15.6</c:v>
                </c:pt>
                <c:pt idx="1">
                  <c:v>19.8</c:v>
                </c:pt>
                <c:pt idx="2">
                  <c:v>20</c:v>
                </c:pt>
                <c:pt idx="3">
                  <c:v>20.2</c:v>
                </c:pt>
                <c:pt idx="4">
                  <c:v>20.2</c:v>
                </c:pt>
                <c:pt idx="5">
                  <c:v>20.2</c:v>
                </c:pt>
                <c:pt idx="6">
                  <c:v>20.399999999999999</c:v>
                </c:pt>
                <c:pt idx="7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6B-43A2-A590-776F4DB68619}"/>
            </c:ext>
          </c:extLst>
        </c:ser>
        <c:ser>
          <c:idx val="1"/>
          <c:order val="1"/>
          <c:tx>
            <c:v>CHA 7 kW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35°C'!$B$67:$B$74</c:f>
              <c:numCache>
                <c:formatCode>General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</c:numCache>
            </c:numRef>
          </c:xVal>
          <c:yVal>
            <c:numRef>
              <c:f>'TEPLOTA VÝSTUPU 35°C'!$C$67:$C$74</c:f>
              <c:numCache>
                <c:formatCode>General</c:formatCode>
                <c:ptCount val="8"/>
                <c:pt idx="0">
                  <c:v>11</c:v>
                </c:pt>
                <c:pt idx="1">
                  <c:v>13.6</c:v>
                </c:pt>
                <c:pt idx="2">
                  <c:v>13.8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</c:v>
                </c:pt>
                <c:pt idx="7">
                  <c:v>13.8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526B-43A2-A590-776F4DB686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35°C'!$C$79:$E$79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35°C'!$C$80:$E$80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30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6B-43A2-A590-776F4DB68619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6B-43A2-A590-776F4DB686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6B-43A2-A590-776F4DB68619}"/>
                </c:ext>
              </c:extLst>
            </c:dLbl>
            <c:dLbl>
              <c:idx val="2"/>
              <c:layout>
                <c:manualLayout>
                  <c:x val="5.8308680874090101E-2"/>
                  <c:y val="7.90530962089529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KASKÁDY CHA 7: </a:t>
                    </a:r>
                    <a:fld id="{C0B9A11D-7E55-42C1-B35F-2033AA462E91}" type="XVALUE">
                      <a:rPr lang="en-US" b="1"/>
                      <a:pPr>
                        <a:defRPr sz="1000" b="1"/>
                      </a:pPr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10751729429458"/>
                      <c:h val="9.05207069451956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35°C'!$B$89:$B$91</c:f>
              <c:numCache>
                <c:formatCode>0.00</c:formatCode>
                <c:ptCount val="3"/>
                <c:pt idx="0">
                  <c:v>2.5598455598455607</c:v>
                </c:pt>
                <c:pt idx="1">
                  <c:v>2.5598455598455607</c:v>
                </c:pt>
                <c:pt idx="2">
                  <c:v>2.5598455598455607</c:v>
                </c:pt>
              </c:numCache>
            </c:numRef>
          </c:xVal>
          <c:yVal>
            <c:numRef>
              <c:f>'TEPLOTA VÝSTUPU 35°C'!$C$89:$C$91</c:f>
              <c:numCache>
                <c:formatCode>General</c:formatCode>
                <c:ptCount val="3"/>
                <c:pt idx="0">
                  <c:v>13.822393822393822</c:v>
                </c:pt>
                <c:pt idx="1">
                  <c:v>13.822393822393822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526B-43A2-A590-776F4DB68619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6B-43A2-A590-776F4DB686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6B-43A2-A590-776F4DB68619}"/>
                </c:ext>
              </c:extLst>
            </c:dLbl>
            <c:dLbl>
              <c:idx val="2"/>
              <c:layout>
                <c:manualLayout>
                  <c:x val="-0.39767158068237174"/>
                  <c:y val="9.1376339409709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KASKÁDY CHA 10: </a:t>
                    </a:r>
                    <a:fld id="{D2A7A8B5-45F4-4F51-B636-1E5AE6485539}" type="XVALUE">
                      <a:rPr lang="en-US" sz="1000" b="1"/>
                      <a:pPr>
                        <a:defRPr sz="1000" b="1"/>
                      </a:pPr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56876087351643"/>
                      <c:h val="5.861150905609075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35°C'!$D$89:$D$91</c:f>
              <c:numCache>
                <c:formatCode>0.00</c:formatCode>
                <c:ptCount val="3"/>
                <c:pt idx="0">
                  <c:v>-2.9019607843137312</c:v>
                </c:pt>
                <c:pt idx="1">
                  <c:v>-2.9019607843137312</c:v>
                </c:pt>
                <c:pt idx="2">
                  <c:v>-2.9019607843137312</c:v>
                </c:pt>
              </c:numCache>
            </c:numRef>
          </c:xVal>
          <c:yVal>
            <c:numRef>
              <c:f>'TEPLOTA VÝSTUPU 35°C'!$E$89:$E$91</c:f>
              <c:numCache>
                <c:formatCode>General</c:formatCode>
                <c:ptCount val="3"/>
                <c:pt idx="0">
                  <c:v>19.891067538126364</c:v>
                </c:pt>
                <c:pt idx="1">
                  <c:v>19.891067538126364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26B-43A2-A590-776F4DB68619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35°C'!$G$79:$G$80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35°C'!$H$79:$H$80</c:f>
              <c:numCache>
                <c:formatCode>General</c:formatCode>
                <c:ptCount val="2"/>
                <c:pt idx="0">
                  <c:v>30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26B-43A2-A590-776F4DB68619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35°C'!$G$76:$G$77</c:f>
              <c:numCache>
                <c:formatCode>General</c:formatCode>
                <c:ptCount val="2"/>
                <c:pt idx="0">
                  <c:v>-15</c:v>
                </c:pt>
                <c:pt idx="1">
                  <c:v>-12</c:v>
                </c:pt>
              </c:numCache>
            </c:numRef>
          </c:xVal>
          <c:yVal>
            <c:numRef>
              <c:f>'TEPLOTA VÝSTUPU 35°C'!$H$76:$H$77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26B-43A2-A590-776F4DB68619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6B-43A2-A590-776F4DB68619}"/>
                </c:ext>
              </c:extLst>
            </c:dLbl>
            <c:dLbl>
              <c:idx val="1"/>
              <c:layout>
                <c:manualLayout>
                  <c:x val="0.3719571334218395"/>
                  <c:y val="-0.3410321012020203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 KASKÁDY CHA 7: </a:t>
                    </a:r>
                    <a:fld id="{FCD5EA34-8A14-4E9D-A414-50790F42D890}" type="YVALUE">
                      <a:rPr lang="en-US" sz="1000" b="1"/>
                      <a:pPr>
                        <a:defRPr sz="1000"/>
                      </a:pPr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75472668002425"/>
                      <c:h val="8.24127556390427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35°C'!$J$130:$K$130</c:f>
              <c:numCache>
                <c:formatCode>General</c:formatCode>
                <c:ptCount val="2"/>
                <c:pt idx="0">
                  <c:v>-12</c:v>
                </c:pt>
                <c:pt idx="1">
                  <c:v>-15</c:v>
                </c:pt>
              </c:numCache>
            </c:numRef>
          </c:xVal>
          <c:yVal>
            <c:numRef>
              <c:f>'TEPLOTA VÝSTUPU 35°C'!$J$129:$K$129</c:f>
              <c:numCache>
                <c:formatCode>General</c:formatCode>
                <c:ptCount val="2"/>
                <c:pt idx="0">
                  <c:v>11.973702848858043</c:v>
                </c:pt>
                <c:pt idx="1">
                  <c:v>11.973702848858043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26B-43A2-A590-776F4DB68619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B-43A2-A590-776F4DB68619}"/>
                </c:ext>
              </c:extLst>
            </c:dLbl>
            <c:dLbl>
              <c:idx val="1"/>
              <c:layout>
                <c:manualLayout>
                  <c:x val="4.4404615108375747E-2"/>
                  <c:y val="-0.217107899327065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VÝKON KOMPRESORU KASKÁDY CHA 10: </a:t>
                    </a:r>
                    <a:fld id="{B7B9A689-D66D-4E70-928A-8A4D18722ECE}" type="YVALUE">
                      <a:rPr lang="en-US"/>
                      <a:pPr>
                        <a:defRPr sz="1000" b="1"/>
                      </a:pPr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46776203854954"/>
                      <c:h val="8.875879089768180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35°C'!$J$141:$K$141</c:f>
              <c:numCache>
                <c:formatCode>General</c:formatCode>
                <c:ptCount val="2"/>
                <c:pt idx="0">
                  <c:v>-12</c:v>
                </c:pt>
                <c:pt idx="1">
                  <c:v>-15</c:v>
                </c:pt>
              </c:numCache>
            </c:numRef>
          </c:xVal>
          <c:yVal>
            <c:numRef>
              <c:f>'TEPLOTA VÝSTUPU 35°C'!$J$140:$K$140</c:f>
              <c:numCache>
                <c:formatCode>General</c:formatCode>
                <c:ptCount val="2"/>
                <c:pt idx="0">
                  <c:v>17.171994900892344</c:v>
                </c:pt>
                <c:pt idx="1">
                  <c:v>17.171994900892344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26B-43A2-A590-776F4DB686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7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layout>
            <c:manualLayout>
              <c:xMode val="edge"/>
              <c:yMode val="edge"/>
              <c:x val="0.39649948495844139"/>
              <c:y val="0.94559757960135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78487792132517042"/>
          <c:y val="0.13653016166490264"/>
          <c:w val="0.20369893642080594"/>
          <c:h val="6.31978687056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KASKÁDA cha: teplota výstupu 45°C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CHA 10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 '!$B$67:$B$74</c:f>
              <c:numCache>
                <c:formatCode>General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</c:numCache>
            </c:numRef>
          </c:xVal>
          <c:yVal>
            <c:numRef>
              <c:f>'TEPLOTA VÝSTUPU 45°C '!$D$67:$D$74</c:f>
              <c:numCache>
                <c:formatCode>General</c:formatCode>
                <c:ptCount val="8"/>
                <c:pt idx="0">
                  <c:v>23.1</c:v>
                </c:pt>
                <c:pt idx="1">
                  <c:v>28.200000000000003</c:v>
                </c:pt>
                <c:pt idx="2">
                  <c:v>30.599999999999998</c:v>
                </c:pt>
                <c:pt idx="3">
                  <c:v>30</c:v>
                </c:pt>
                <c:pt idx="4">
                  <c:v>30.299999999999997</c:v>
                </c:pt>
                <c:pt idx="5">
                  <c:v>30</c:v>
                </c:pt>
                <c:pt idx="6">
                  <c:v>30.299999999999997</c:v>
                </c:pt>
                <c:pt idx="7">
                  <c:v>30.299999999999997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25-457D-B395-400E0F3D2EDF}"/>
            </c:ext>
          </c:extLst>
        </c:ser>
        <c:ser>
          <c:idx val="1"/>
          <c:order val="1"/>
          <c:tx>
            <c:v>CHA 7 kW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 '!$B$67:$B$74</c:f>
              <c:numCache>
                <c:formatCode>General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</c:numCache>
              <c:extLst xmlns:c15="http://schemas.microsoft.com/office/drawing/2012/chart"/>
            </c:numRef>
          </c:xVal>
          <c:yVal>
            <c:numRef>
              <c:f>'TEPLOTA VÝSTUPU 45°C '!$C$67:$C$74</c:f>
              <c:numCache>
                <c:formatCode>General</c:formatCode>
                <c:ptCount val="8"/>
                <c:pt idx="0">
                  <c:v>16.200000000000003</c:v>
                </c:pt>
                <c:pt idx="1">
                  <c:v>20.100000000000001</c:v>
                </c:pt>
                <c:pt idx="2">
                  <c:v>21.6</c:v>
                </c:pt>
                <c:pt idx="3">
                  <c:v>21</c:v>
                </c:pt>
                <c:pt idx="4">
                  <c:v>21.299999999999997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8125-457D-B395-400E0F3D2E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 '!$C$79:$E$79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-15</c:v>
                </c:pt>
                <c:pt idx="2" formatCode="General">
                  <c:v>-15</c:v>
                </c:pt>
              </c:numCache>
            </c:numRef>
          </c:xVal>
          <c:yVal>
            <c:numRef>
              <c:f>'TEPLOTA VÝSTUPU 45°C '!$C$80:$E$80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28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25-457D-B395-400E0F3D2EDF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25-457D-B395-400E0F3D2EDF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25-457D-B395-400E0F3D2EDF}"/>
                </c:ext>
              </c:extLst>
            </c:dLbl>
            <c:dLbl>
              <c:idx val="2"/>
              <c:layout>
                <c:manualLayout>
                  <c:x val="7.8315692109235571E-2"/>
                  <c:y val="7.90530962089529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KASKÁDY CHA 7: </a:t>
                    </a:r>
                    <a:fld id="{C0B9A11D-7E55-42C1-B35F-2033AA462E91}" type="XVALUE">
                      <a:rPr lang="en-US" b="1"/>
                      <a:pPr>
                        <a:defRPr sz="1000" b="1"/>
                      </a:pPr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1010751729429458"/>
                      <c:h val="9.05207069451956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25-457D-B395-400E0F3D2ED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 '!$B$89:$B$91</c:f>
              <c:numCache>
                <c:formatCode>0.00</c:formatCode>
                <c:ptCount val="3"/>
                <c:pt idx="0">
                  <c:v>-6.60606060606061</c:v>
                </c:pt>
                <c:pt idx="1">
                  <c:v>-6.60606060606061</c:v>
                </c:pt>
                <c:pt idx="2">
                  <c:v>-6.60606060606061</c:v>
                </c:pt>
              </c:numCache>
              <c:extLst xmlns:c15="http://schemas.microsoft.com/office/drawing/2012/chart"/>
            </c:numRef>
          </c:xVal>
          <c:yVal>
            <c:numRef>
              <c:f>'TEPLOTA VÝSTUPU 45°C '!$C$89:$C$91</c:f>
              <c:numCache>
                <c:formatCode>General</c:formatCode>
                <c:ptCount val="3"/>
                <c:pt idx="0">
                  <c:v>20.165656565656569</c:v>
                </c:pt>
                <c:pt idx="1">
                  <c:v>20.165656565656569</c:v>
                </c:pt>
                <c:pt idx="2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8125-457D-B395-400E0F3D2EDF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25-457D-B395-400E0F3D2E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25-457D-B395-400E0F3D2EDF}"/>
                </c:ext>
              </c:extLst>
            </c:dLbl>
            <c:dLbl>
              <c:idx val="2"/>
              <c:layout>
                <c:manualLayout>
                  <c:x val="-0.32438558864617589"/>
                  <c:y val="9.10133526263658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KASKÁDY CHA 10: </a:t>
                    </a:r>
                    <a:fld id="{D2A7A8B5-45F4-4F51-B636-1E5AE6485539}" type="XVALUE">
                      <a:rPr lang="en-US" sz="1000" b="1"/>
                      <a:pPr>
                        <a:defRPr sz="1000" b="1"/>
                      </a:pPr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56876087351643"/>
                      <c:h val="5.861150905609075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125-457D-B395-400E0F3D2ED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 '!$D$89:$D$91</c:f>
              <c:numCache>
                <c:formatCode>0.00</c:formatCode>
                <c:ptCount val="3"/>
                <c:pt idx="0">
                  <c:v>-11.880636604774535</c:v>
                </c:pt>
                <c:pt idx="1">
                  <c:v>-11.880636604774535</c:v>
                </c:pt>
                <c:pt idx="2">
                  <c:v>-11.880636604774535</c:v>
                </c:pt>
              </c:numCache>
            </c:numRef>
          </c:xVal>
          <c:yVal>
            <c:numRef>
              <c:f>'TEPLOTA VÝSTUPU 45°C '!$E$89:$E$91</c:f>
              <c:numCache>
                <c:formatCode>General</c:formatCode>
                <c:ptCount val="3"/>
                <c:pt idx="0">
                  <c:v>25.088594164456232</c:v>
                </c:pt>
                <c:pt idx="1">
                  <c:v>25.088594164456232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25-457D-B395-400E0F3D2EDF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 '!$G$79:$G$80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45°C '!$H$79:$H$80</c:f>
              <c:numCache>
                <c:formatCode>General</c:formatCode>
                <c:ptCount val="2"/>
                <c:pt idx="0">
                  <c:v>28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125-457D-B395-400E0F3D2EDF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 '!$G$76:$G$77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45°C '!$H$76:$H$77</c:f>
              <c:numCache>
                <c:formatCode>General</c:formatCode>
                <c:ptCount val="2"/>
                <c:pt idx="0">
                  <c:v>28</c:v>
                </c:pt>
                <c:pt idx="1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25-457D-B395-400E0F3D2EDF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25-457D-B395-400E0F3D2EDF}"/>
                </c:ext>
              </c:extLst>
            </c:dLbl>
            <c:dLbl>
              <c:idx val="1"/>
              <c:layout>
                <c:manualLayout>
                  <c:x val="0.39012737778721363"/>
                  <c:y val="-0.32670831075212003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 KASKÁDY CHA 7: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8423884076470141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8125-457D-B395-400E0F3D2ED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 '!$J$130:$K$130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  <c:extLst xmlns:c15="http://schemas.microsoft.com/office/drawing/2012/chart"/>
            </c:numRef>
          </c:xVal>
          <c:yVal>
            <c:numRef>
              <c:f>'TEPLOTA VÝSTUPU 45°C '!$J$129:$K$129</c:f>
              <c:numCache>
                <c:formatCode>General</c:formatCode>
                <c:ptCount val="2"/>
                <c:pt idx="0">
                  <c:v>16.197520787634549</c:v>
                </c:pt>
                <c:pt idx="1">
                  <c:v>16.197520787634549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8125-457D-B395-400E0F3D2EDF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25-457D-B395-400E0F3D2EDF}"/>
                </c:ext>
              </c:extLst>
            </c:dLbl>
            <c:dLbl>
              <c:idx val="1"/>
              <c:layout>
                <c:manualLayout>
                  <c:x val="2.29419480115459E-2"/>
                  <c:y val="-0.203600551705659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VÝKON KOMPRESORU KASKÁDY CHA</a:t>
                    </a:r>
                    <a:r>
                      <a:rPr lang="en-US" baseline="0"/>
                      <a:t> 10</a:t>
                    </a:r>
                    <a:r>
                      <a:rPr lang="en-US"/>
                      <a:t>: </a:t>
                    </a:r>
                    <a:fld id="{B7B9A689-D66D-4E70-928A-8A4D18722ECE}" type="YVALUE">
                      <a:rPr lang="en-US"/>
                      <a:pPr>
                        <a:defRPr sz="1000" b="1"/>
                      </a:pPr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89231438934296"/>
                      <c:h val="0.104170241435541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8125-457D-B395-400E0F3D2ED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 '!$J$141:$K$141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45°C '!$J$140:$K$140</c:f>
              <c:numCache>
                <c:formatCode>General</c:formatCode>
                <c:ptCount val="2"/>
                <c:pt idx="0">
                  <c:v>23.095404485842103</c:v>
                </c:pt>
                <c:pt idx="1">
                  <c:v>23.095404485842103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125-457D-B395-400E0F3D2E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/>
      </c:scatterChart>
      <c:valAx>
        <c:axId val="1038201184"/>
        <c:scaling>
          <c:orientation val="minMax"/>
          <c:max val="7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layout>
            <c:manualLayout>
              <c:xMode val="edge"/>
              <c:yMode val="edge"/>
              <c:x val="0.42526095427669258"/>
              <c:y val="0.94559757960135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77981541603184357"/>
          <c:y val="0.13653016166490264"/>
          <c:w val="0.20405910466773719"/>
          <c:h val="6.31978687056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KASKÁDA cha: teplota výstupu 55°C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CHA 10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55°C'!$B$67:$B$74</c:f>
              <c:numCache>
                <c:formatCode>General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</c:numCache>
              <c:extLst xmlns:c15="http://schemas.microsoft.com/office/drawing/2012/chart"/>
            </c:numRef>
          </c:xVal>
          <c:yVal>
            <c:numRef>
              <c:f>'TEPLOTA VÝSTUPU 55°C'!$D$67:$D$74</c:f>
              <c:numCache>
                <c:formatCode>General</c:formatCode>
                <c:ptCount val="8"/>
                <c:pt idx="0">
                  <c:v>21.299999999999997</c:v>
                </c:pt>
                <c:pt idx="1">
                  <c:v>26.700000000000003</c:v>
                </c:pt>
                <c:pt idx="2">
                  <c:v>30</c:v>
                </c:pt>
                <c:pt idx="3">
                  <c:v>30.299999999999997</c:v>
                </c:pt>
                <c:pt idx="4">
                  <c:v>30.299999999999997</c:v>
                </c:pt>
                <c:pt idx="5">
                  <c:v>30.299999999999997</c:v>
                </c:pt>
                <c:pt idx="6">
                  <c:v>30.599999999999998</c:v>
                </c:pt>
                <c:pt idx="7">
                  <c:v>30.299999999999997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7EF4-4AD0-9BC7-2D10E6D77D53}"/>
            </c:ext>
          </c:extLst>
        </c:ser>
        <c:ser>
          <c:idx val="1"/>
          <c:order val="1"/>
          <c:tx>
            <c:v>CHA 7 kW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55°C'!$B$67:$B$74</c:f>
              <c:numCache>
                <c:formatCode>General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</c:numCache>
            </c:numRef>
          </c:xVal>
          <c:yVal>
            <c:numRef>
              <c:f>'TEPLOTA VÝSTUPU 55°C'!$C$67:$C$74</c:f>
              <c:numCache>
                <c:formatCode>General</c:formatCode>
                <c:ptCount val="8"/>
                <c:pt idx="0">
                  <c:v>15.899999999999999</c:v>
                </c:pt>
                <c:pt idx="1">
                  <c:v>18.899999999999999</c:v>
                </c:pt>
                <c:pt idx="2">
                  <c:v>21.299999999999997</c:v>
                </c:pt>
                <c:pt idx="3">
                  <c:v>21</c:v>
                </c:pt>
                <c:pt idx="4">
                  <c:v>21.299999999999997</c:v>
                </c:pt>
                <c:pt idx="5">
                  <c:v>21.299999999999997</c:v>
                </c:pt>
                <c:pt idx="6">
                  <c:v>21.299999999999997</c:v>
                </c:pt>
                <c:pt idx="7">
                  <c:v>21.299999999999997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7EF4-4AD0-9BC7-2D10E6D77D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55°C'!$C$79:$E$79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55°C'!$C$80:$E$80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27.5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F4-4AD0-9BC7-2D10E6D77D53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4-4AD0-9BC7-2D10E6D77D5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4-4AD0-9BC7-2D10E6D77D53}"/>
                </c:ext>
              </c:extLst>
            </c:dLbl>
            <c:dLbl>
              <c:idx val="2"/>
              <c:layout>
                <c:manualLayout>
                  <c:x val="5.0529680779236891E-2"/>
                  <c:y val="7.90530962089529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KASKÁDY CHA 7: </a:t>
                    </a:r>
                    <a:fld id="{C0B9A11D-7E55-42C1-B35F-2033AA462E91}" type="XVALUE">
                      <a:rPr lang="en-US" b="1"/>
                      <a:pPr>
                        <a:defRPr sz="1000" b="1"/>
                      </a:pPr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10751729429458"/>
                      <c:h val="9.05207069451956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F4-4AD0-9BC7-2D10E6D77D5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55°C'!$B$89:$B$91</c:f>
              <c:numCache>
                <c:formatCode>0.00</c:formatCode>
                <c:ptCount val="3"/>
                <c:pt idx="0">
                  <c:v>-4.2708933717579223</c:v>
                </c:pt>
                <c:pt idx="1">
                  <c:v>-4.2708933717579223</c:v>
                </c:pt>
                <c:pt idx="2">
                  <c:v>-4.2708933717579223</c:v>
                </c:pt>
              </c:numCache>
            </c:numRef>
          </c:xVal>
          <c:yVal>
            <c:numRef>
              <c:f>'TEPLOTA VÝSTUPU 55°C'!$C$89:$C$91</c:f>
              <c:numCache>
                <c:formatCode>General</c:formatCode>
                <c:ptCount val="3"/>
                <c:pt idx="0">
                  <c:v>19.627761767531219</c:v>
                </c:pt>
                <c:pt idx="1">
                  <c:v>19.627761767531219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7EF4-4AD0-9BC7-2D10E6D77D53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F4-4AD0-9BC7-2D10E6D77D53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F4-4AD0-9BC7-2D10E6D77D53}"/>
                </c:ext>
              </c:extLst>
            </c:dLbl>
            <c:dLbl>
              <c:idx val="2"/>
              <c:layout>
                <c:manualLayout>
                  <c:x val="-0.42059404084841329"/>
                  <c:y val="9.065051611370300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KASKÁDY CHA 10: </a:t>
                    </a:r>
                    <a:fld id="{D2A7A8B5-45F4-4F51-B636-1E5AE6485539}" type="XVALUE">
                      <a:rPr lang="en-US" sz="1000" b="1"/>
                      <a:pPr>
                        <a:defRPr sz="1000" b="1"/>
                      </a:pPr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2156876087351643"/>
                      <c:h val="5.861150905609075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EF4-4AD0-9BC7-2D10E6D77D5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55°C'!$D$89:$D$91</c:f>
              <c:numCache>
                <c:formatCode>0.00</c:formatCode>
                <c:ptCount val="3"/>
                <c:pt idx="0">
                  <c:v>-9.5347184253690571</c:v>
                </c:pt>
                <c:pt idx="1">
                  <c:v>-9.5347184253690571</c:v>
                </c:pt>
                <c:pt idx="2">
                  <c:v>-9.5347184253690571</c:v>
                </c:pt>
              </c:numCache>
              <c:extLst xmlns:c15="http://schemas.microsoft.com/office/drawing/2012/chart"/>
            </c:numRef>
          </c:xVal>
          <c:yVal>
            <c:numRef>
              <c:f>'TEPLOTA VÝSTUPU 55°C'!$E$89:$E$91</c:f>
              <c:numCache>
                <c:formatCode>General</c:formatCode>
                <c:ptCount val="3"/>
                <c:pt idx="0">
                  <c:v>24.989065062875891</c:v>
                </c:pt>
                <c:pt idx="1">
                  <c:v>24.989065062875891</c:v>
                </c:pt>
                <c:pt idx="2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7EF4-4AD0-9BC7-2D10E6D77D53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55°C'!$G$79:$G$80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55°C'!$H$79:$H$80</c:f>
              <c:numCache>
                <c:formatCode>General</c:formatCode>
                <c:ptCount val="2"/>
                <c:pt idx="0">
                  <c:v>27.5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EF4-4AD0-9BC7-2D10E6D77D53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55°C'!$G$76:$G$77</c:f>
              <c:numCache>
                <c:formatCode>General</c:formatCode>
                <c:ptCount val="2"/>
                <c:pt idx="0">
                  <c:v>-15</c:v>
                </c:pt>
                <c:pt idx="1">
                  <c:v>-12</c:v>
                </c:pt>
              </c:numCache>
            </c:numRef>
          </c:xVal>
          <c:yVal>
            <c:numRef>
              <c:f>'TEPLOTA VÝSTUPU 55°C'!$H$76:$H$77</c:f>
              <c:numCache>
                <c:formatCode>General</c:formatCode>
                <c:ptCount val="2"/>
                <c:pt idx="0">
                  <c:v>27.5</c:v>
                </c:pt>
                <c:pt idx="1">
                  <c:v>27.5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EF4-4AD0-9BC7-2D10E6D77D53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F4-4AD0-9BC7-2D10E6D77D53}"/>
                </c:ext>
              </c:extLst>
            </c:dLbl>
            <c:dLbl>
              <c:idx val="1"/>
              <c:layout>
                <c:manualLayout>
                  <c:x val="0.34928567953459705"/>
                  <c:y val="-0.3734881306347357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 KASKÁDY CHA 7: </a:t>
                    </a:r>
                    <a:fld id="{FCD5EA34-8A14-4E9D-A414-50790F42D890}" type="YVALUE">
                      <a:rPr lang="en-US" sz="1000" b="1"/>
                      <a:pPr>
                        <a:defRPr sz="1000"/>
                      </a:pPr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53479424561221"/>
                      <c:h val="0.1056194450129372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7EF4-4AD0-9BC7-2D10E6D77D5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55°C'!$J$130:$K$130</c:f>
              <c:numCache>
                <c:formatCode>General</c:formatCode>
                <c:ptCount val="2"/>
                <c:pt idx="0">
                  <c:v>-12</c:v>
                </c:pt>
                <c:pt idx="1">
                  <c:v>-15</c:v>
                </c:pt>
              </c:numCache>
            </c:numRef>
          </c:xVal>
          <c:yVal>
            <c:numRef>
              <c:f>'TEPLOTA VÝSTUPU 55°C'!$J$129:$K$129</c:f>
              <c:numCache>
                <c:formatCode>General</c:formatCode>
                <c:ptCount val="2"/>
                <c:pt idx="0">
                  <c:v>17.022678725628325</c:v>
                </c:pt>
                <c:pt idx="1">
                  <c:v>17.022678725628325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EF4-4AD0-9BC7-2D10E6D77D53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F4-4AD0-9BC7-2D10E6D77D53}"/>
                </c:ext>
              </c:extLst>
            </c:dLbl>
            <c:dLbl>
              <c:idx val="1"/>
              <c:layout>
                <c:manualLayout>
                  <c:x val="4.360507854018654E-2"/>
                  <c:y val="-0.2835561285330369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VÝKON KOMPRESORU KASKÁDY CHA</a:t>
                    </a:r>
                    <a:r>
                      <a:rPr lang="en-US" baseline="0"/>
                      <a:t> 10</a:t>
                    </a:r>
                    <a:r>
                      <a:rPr lang="en-US"/>
                      <a:t>: </a:t>
                    </a:r>
                    <a:fld id="{B7B9A689-D66D-4E70-928A-8A4D18722ECE}" type="YVALUE">
                      <a:rPr lang="en-US"/>
                      <a:pPr>
                        <a:defRPr sz="1000" b="1"/>
                      </a:pPr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568923340885409"/>
                      <c:h val="0.104170241435541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7EF4-4AD0-9BC7-2D10E6D77D5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55°C'!$J$141:$K$141</c:f>
              <c:numCache>
                <c:formatCode>General</c:formatCode>
                <c:ptCount val="2"/>
                <c:pt idx="0">
                  <c:v>-12</c:v>
                </c:pt>
                <c:pt idx="1">
                  <c:v>-15</c:v>
                </c:pt>
              </c:numCache>
              <c:extLst xmlns:c15="http://schemas.microsoft.com/office/drawing/2012/chart"/>
            </c:numRef>
          </c:xVal>
          <c:yVal>
            <c:numRef>
              <c:f>'TEPLOTA VÝSTUPU 55°C'!$J$140:$K$140</c:f>
              <c:numCache>
                <c:formatCode>General</c:formatCode>
                <c:ptCount val="2"/>
                <c:pt idx="0">
                  <c:v>23.319276177665479</c:v>
                </c:pt>
                <c:pt idx="1">
                  <c:v>23.319276177665479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2-7EF4-4AD0-9BC7-2D10E6D77D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/>
      </c:scatterChart>
      <c:valAx>
        <c:axId val="1038201184"/>
        <c:scaling>
          <c:orientation val="minMax"/>
          <c:max val="2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layout>
            <c:manualLayout>
              <c:xMode val="edge"/>
              <c:yMode val="edge"/>
              <c:x val="0.42539291388218131"/>
              <c:y val="0.94559757960135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7821020695815368"/>
          <c:y val="0.13653016166490264"/>
          <c:w val="0.20369893642080594"/>
          <c:h val="6.31978687056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KASKÁDA cha: teplota výstupu 65°C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CHA 10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65°C'!$B$67:$B$74</c:f>
              <c:numCache>
                <c:formatCode>General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</c:numCache>
            </c:numRef>
          </c:xVal>
          <c:yVal>
            <c:numRef>
              <c:f>'TEPLOTA VÝSTUPU 65°C'!$D$67:$D$74</c:f>
              <c:numCache>
                <c:formatCode>General</c:formatCode>
                <c:ptCount val="8"/>
                <c:pt idx="0">
                  <c:v>13</c:v>
                </c:pt>
                <c:pt idx="1">
                  <c:v>16.2</c:v>
                </c:pt>
                <c:pt idx="2">
                  <c:v>20</c:v>
                </c:pt>
                <c:pt idx="3">
                  <c:v>20.2</c:v>
                </c:pt>
                <c:pt idx="4">
                  <c:v>20.2</c:v>
                </c:pt>
                <c:pt idx="5">
                  <c:v>20.2</c:v>
                </c:pt>
                <c:pt idx="6">
                  <c:v>20.399999999999999</c:v>
                </c:pt>
                <c:pt idx="7">
                  <c:v>20.2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B2-4590-AD39-7D090A37AACD}"/>
            </c:ext>
          </c:extLst>
        </c:ser>
        <c:ser>
          <c:idx val="1"/>
          <c:order val="1"/>
          <c:tx>
            <c:v>CHA 7 kW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65°C'!$B$67:$B$74</c:f>
              <c:numCache>
                <c:formatCode>General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</c:numCache>
            </c:numRef>
          </c:xVal>
          <c:yVal>
            <c:numRef>
              <c:f>'TEPLOTA VÝSTUPU 65°C'!$C$67:$C$74</c:f>
              <c:numCache>
                <c:formatCode>General</c:formatCode>
                <c:ptCount val="8"/>
                <c:pt idx="0">
                  <c:v>9.4</c:v>
                </c:pt>
                <c:pt idx="1">
                  <c:v>11</c:v>
                </c:pt>
                <c:pt idx="2">
                  <c:v>14</c:v>
                </c:pt>
                <c:pt idx="3">
                  <c:v>14.2</c:v>
                </c:pt>
                <c:pt idx="4">
                  <c:v>14.2</c:v>
                </c:pt>
                <c:pt idx="5">
                  <c:v>14</c:v>
                </c:pt>
                <c:pt idx="6">
                  <c:v>14.2</c:v>
                </c:pt>
                <c:pt idx="7">
                  <c:v>14.2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87B2-4590-AD39-7D090A37AA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65°C'!$C$79:$E$79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65°C'!$C$80:$E$80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27.5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B2-4590-AD39-7D090A37AACD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B2-4590-AD39-7D090A37AAC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B2-4590-AD39-7D090A37AACD}"/>
                </c:ext>
              </c:extLst>
            </c:dLbl>
            <c:dLbl>
              <c:idx val="2"/>
              <c:layout>
                <c:manualLayout>
                  <c:x val="0.11795214828007598"/>
                  <c:y val="8.19565164102824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KASKÁDY CHA 7: </a:t>
                    </a:r>
                    <a:fld id="{C0B9A11D-7E55-42C1-B35F-2033AA462E91}" type="XVALUE">
                      <a:rPr lang="en-US" b="1"/>
                      <a:pPr>
                        <a:defRPr sz="1000" b="1"/>
                      </a:pPr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10751729429458"/>
                      <c:h val="9.05207069451956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7B2-4590-AD39-7D090A37AA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65°C'!$B$89:$B$91</c:f>
              <c:numCache>
                <c:formatCode>0.00</c:formatCode>
                <c:ptCount val="3"/>
                <c:pt idx="0">
                  <c:v>1.4383561643835612</c:v>
                </c:pt>
                <c:pt idx="1">
                  <c:v>1.4383561643835612</c:v>
                </c:pt>
                <c:pt idx="2">
                  <c:v>1.4383561643835612</c:v>
                </c:pt>
              </c:numCache>
            </c:numRef>
          </c:xVal>
          <c:yVal>
            <c:numRef>
              <c:f>'TEPLOTA VÝSTUPU 65°C'!$C$89:$C$91</c:f>
              <c:numCache>
                <c:formatCode>General</c:formatCode>
                <c:ptCount val="3"/>
                <c:pt idx="0">
                  <c:v>13.812785388127855</c:v>
                </c:pt>
                <c:pt idx="1">
                  <c:v>13.812785388127855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87B2-4590-AD39-7D090A37AACD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B2-4590-AD39-7D090A37AAC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B2-4590-AD39-7D090A37AACD}"/>
                </c:ext>
              </c:extLst>
            </c:dLbl>
            <c:dLbl>
              <c:idx val="2"/>
              <c:layout>
                <c:manualLayout>
                  <c:x val="-0.3072505812294431"/>
                  <c:y val="8.557466706623580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KASKÁDY CHA 10: </a:t>
                    </a:r>
                    <a:fld id="{D2A7A8B5-45F4-4F51-B636-1E5AE6485539}" type="XVALUE">
                      <a:rPr lang="en-US" sz="1000" b="1"/>
                      <a:pPr>
                        <a:defRPr sz="1000" b="1"/>
                      </a:pPr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56876087351643"/>
                      <c:h val="5.861150905609075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7B2-4590-AD39-7D090A37AA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65°C'!$D$89:$D$91</c:f>
              <c:numCache>
                <c:formatCode>0.00</c:formatCode>
                <c:ptCount val="3"/>
                <c:pt idx="0">
                  <c:v>-2.6915167095115691</c:v>
                </c:pt>
                <c:pt idx="1">
                  <c:v>-2.6915167095115691</c:v>
                </c:pt>
                <c:pt idx="2">
                  <c:v>-2.6915167095115691</c:v>
                </c:pt>
              </c:numCache>
            </c:numRef>
          </c:xVal>
          <c:yVal>
            <c:numRef>
              <c:f>'TEPLOTA VÝSTUPU 65°C'!$E$89:$E$91</c:f>
              <c:numCache>
                <c:formatCode>General</c:formatCode>
                <c:ptCount val="3"/>
                <c:pt idx="0">
                  <c:v>18.01913738931734</c:v>
                </c:pt>
                <c:pt idx="1">
                  <c:v>18.01913738931734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7B2-4590-AD39-7D090A37AACD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65°C'!$G$79:$G$80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65°C'!$H$79:$H$80</c:f>
              <c:numCache>
                <c:formatCode>General</c:formatCode>
                <c:ptCount val="2"/>
                <c:pt idx="0">
                  <c:v>27.5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7B2-4590-AD39-7D090A37AACD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65°C'!$G$76:$G$77</c:f>
              <c:numCache>
                <c:formatCode>General</c:formatCode>
                <c:ptCount val="2"/>
                <c:pt idx="0">
                  <c:v>-15</c:v>
                </c:pt>
                <c:pt idx="1">
                  <c:v>-12</c:v>
                </c:pt>
              </c:numCache>
            </c:numRef>
          </c:xVal>
          <c:yVal>
            <c:numRef>
              <c:f>'TEPLOTA VÝSTUPU 65°C'!$H$76:$H$77</c:f>
              <c:numCache>
                <c:formatCode>General</c:formatCode>
                <c:ptCount val="2"/>
                <c:pt idx="0">
                  <c:v>27.5</c:v>
                </c:pt>
                <c:pt idx="1">
                  <c:v>27.5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7B2-4590-AD39-7D090A37AACD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B2-4590-AD39-7D090A37AACD}"/>
                </c:ext>
              </c:extLst>
            </c:dLbl>
            <c:dLbl>
              <c:idx val="1"/>
              <c:layout>
                <c:manualLayout>
                  <c:x val="0.33323882390592663"/>
                  <c:y val="-0.3747557527789757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 KASKÁDY CHA 7: </a:t>
                    </a:r>
                    <a:fld id="{FCD5EA34-8A14-4E9D-A414-50790F42D890}" type="YVALUE">
                      <a:rPr lang="en-US" sz="1000" b="1"/>
                      <a:pPr>
                        <a:defRPr sz="1000"/>
                      </a:pPr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75472668002425"/>
                      <c:h val="8.24127556390427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87B2-4590-AD39-7D090A37AA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65°C'!$J$130:$K$130</c:f>
              <c:numCache>
                <c:formatCode>General</c:formatCode>
                <c:ptCount val="2"/>
                <c:pt idx="0">
                  <c:v>-12</c:v>
                </c:pt>
                <c:pt idx="1">
                  <c:v>-15</c:v>
                </c:pt>
              </c:numCache>
            </c:numRef>
          </c:xVal>
          <c:yVal>
            <c:numRef>
              <c:f>'TEPLOTA VÝSTUPU 65°C'!$J$129:$K$129</c:f>
              <c:numCache>
                <c:formatCode>General</c:formatCode>
                <c:ptCount val="2"/>
                <c:pt idx="0">
                  <c:v>9.9992727801614425</c:v>
                </c:pt>
                <c:pt idx="1">
                  <c:v>9.9992727801614425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7B2-4590-AD39-7D090A37AACD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B2-4590-AD39-7D090A37AACD}"/>
                </c:ext>
              </c:extLst>
            </c:dLbl>
            <c:dLbl>
              <c:idx val="1"/>
              <c:layout>
                <c:manualLayout>
                  <c:x val="1.3805835384610797E-2"/>
                  <c:y val="-0.2634317292667143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VÝKON KOMPRESORU KASKÁDY CHA</a:t>
                    </a:r>
                    <a:r>
                      <a:rPr lang="en-US" baseline="0"/>
                      <a:t> 10</a:t>
                    </a:r>
                    <a:r>
                      <a:rPr lang="en-US"/>
                      <a:t>: </a:t>
                    </a:r>
                    <a:fld id="{B7B9A689-D66D-4E70-928A-8A4D18722ECE}" type="YVALUE">
                      <a:rPr lang="en-US"/>
                      <a:pPr>
                        <a:defRPr sz="1000" b="1"/>
                      </a:pPr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89231438934296"/>
                      <c:h val="9.800566122039758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87B2-4590-AD39-7D090A37AA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65°C'!$J$141:$K$141</c:f>
              <c:numCache>
                <c:formatCode>General</c:formatCode>
                <c:ptCount val="2"/>
                <c:pt idx="0">
                  <c:v>-12</c:v>
                </c:pt>
                <c:pt idx="1">
                  <c:v>-15</c:v>
                </c:pt>
              </c:numCache>
            </c:numRef>
          </c:xVal>
          <c:yVal>
            <c:numRef>
              <c:f>'TEPLOTA VÝSTUPU 65°C'!$J$140:$K$140</c:f>
              <c:numCache>
                <c:formatCode>General</c:formatCode>
                <c:ptCount val="2"/>
                <c:pt idx="0">
                  <c:v>14.197934845840606</c:v>
                </c:pt>
                <c:pt idx="1">
                  <c:v>14.197934845840606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7B2-4590-AD39-7D090A37AA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7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layout>
            <c:manualLayout>
              <c:xMode val="edge"/>
              <c:yMode val="edge"/>
              <c:x val="0.42303445300342313"/>
              <c:y val="0.94559757960135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77870216539520876"/>
          <c:y val="0.14269474188004649"/>
          <c:w val="0.20405910466773719"/>
          <c:h val="6.31978687056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172613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41</xdr:row>
          <xdr:rowOff>83820</xdr:rowOff>
        </xdr:from>
        <xdr:to>
          <xdr:col>11</xdr:col>
          <xdr:colOff>388620</xdr:colOff>
          <xdr:row>42</xdr:row>
          <xdr:rowOff>137160</xdr:rowOff>
        </xdr:to>
        <xdr:sp macro="" textlink="">
          <xdr:nvSpPr>
            <xdr:cNvPr id="3073" name="Group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KASKÁDY TEPELNÝCH ČERPADEL: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1950720</xdr:colOff>
          <xdr:row>41</xdr:row>
          <xdr:rowOff>106680</xdr:rowOff>
        </xdr:from>
        <xdr:to>
          <xdr:col>1</xdr:col>
          <xdr:colOff>2735580</xdr:colOff>
          <xdr:row>42</xdr:row>
          <xdr:rowOff>121920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 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2628900</xdr:colOff>
          <xdr:row>41</xdr:row>
          <xdr:rowOff>106680</xdr:rowOff>
        </xdr:from>
        <xdr:to>
          <xdr:col>2</xdr:col>
          <xdr:colOff>426720</xdr:colOff>
          <xdr:row>42</xdr:row>
          <xdr:rowOff>121920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 10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41</xdr:row>
          <xdr:rowOff>106680</xdr:rowOff>
        </xdr:from>
        <xdr:to>
          <xdr:col>3</xdr:col>
          <xdr:colOff>419100</xdr:colOff>
          <xdr:row>42</xdr:row>
          <xdr:rowOff>137160</xdr:rowOff>
        </xdr:to>
        <xdr:sp macro="" textlink="">
          <xdr:nvSpPr>
            <xdr:cNvPr id="3076" name="Option Button 4" descr="BWL 5 + BWL 7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 7 + CHA 10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CHA 10 na CHA 07 při výběru, je nutné prokliknout přes tlačítko CHA 7 + CHA 10</a:t>
          </a:r>
          <a:br>
            <a:rPr lang="cs-CZ" sz="1100" baseline="0"/>
          </a:br>
          <a:r>
            <a:rPr lang="cs-CZ" sz="1100" baseline="0"/>
            <a:t>V případě nejasností či nalezení nefunčního prvku, nebo chyby nás prosím kontaktujte na: dokumentace@wolfcr.cz</a:t>
          </a:r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172613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41</xdr:row>
          <xdr:rowOff>83820</xdr:rowOff>
        </xdr:from>
        <xdr:to>
          <xdr:col>11</xdr:col>
          <xdr:colOff>388620</xdr:colOff>
          <xdr:row>42</xdr:row>
          <xdr:rowOff>137160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KASKÁDY TEPELNÝCH ČERPADEL: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1950720</xdr:colOff>
          <xdr:row>41</xdr:row>
          <xdr:rowOff>106680</xdr:rowOff>
        </xdr:from>
        <xdr:to>
          <xdr:col>1</xdr:col>
          <xdr:colOff>2735580</xdr:colOff>
          <xdr:row>42</xdr:row>
          <xdr:rowOff>121920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 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2628900</xdr:colOff>
          <xdr:row>41</xdr:row>
          <xdr:rowOff>106680</xdr:rowOff>
        </xdr:from>
        <xdr:to>
          <xdr:col>2</xdr:col>
          <xdr:colOff>426720</xdr:colOff>
          <xdr:row>42</xdr:row>
          <xdr:rowOff>121920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 10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41</xdr:row>
          <xdr:rowOff>106680</xdr:rowOff>
        </xdr:from>
        <xdr:to>
          <xdr:col>3</xdr:col>
          <xdr:colOff>419100</xdr:colOff>
          <xdr:row>42</xdr:row>
          <xdr:rowOff>137160</xdr:rowOff>
        </xdr:to>
        <xdr:sp macro="" textlink="">
          <xdr:nvSpPr>
            <xdr:cNvPr id="4100" name="Option Button 4" descr="BWL 5 + BWL 7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 7 + CHA 10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7236" y="82682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POZNÁMKA: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Při přechodu z CHA 10 na CHA 07 při výběru, je nutné prokliknout přes tlačítko CHA 7 + CHA 10</a:t>
          </a:r>
          <a:b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41</xdr:row>
          <xdr:rowOff>83820</xdr:rowOff>
        </xdr:from>
        <xdr:to>
          <xdr:col>11</xdr:col>
          <xdr:colOff>388620</xdr:colOff>
          <xdr:row>42</xdr:row>
          <xdr:rowOff>137160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KASKÁDY TEPELNÝCH ČERPADEL: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1950720</xdr:colOff>
          <xdr:row>41</xdr:row>
          <xdr:rowOff>106680</xdr:rowOff>
        </xdr:from>
        <xdr:to>
          <xdr:col>1</xdr:col>
          <xdr:colOff>2735580</xdr:colOff>
          <xdr:row>42</xdr:row>
          <xdr:rowOff>121920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 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2628900</xdr:colOff>
          <xdr:row>41</xdr:row>
          <xdr:rowOff>106680</xdr:rowOff>
        </xdr:from>
        <xdr:to>
          <xdr:col>2</xdr:col>
          <xdr:colOff>426720</xdr:colOff>
          <xdr:row>42</xdr:row>
          <xdr:rowOff>121920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 10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41</xdr:row>
          <xdr:rowOff>106680</xdr:rowOff>
        </xdr:from>
        <xdr:to>
          <xdr:col>3</xdr:col>
          <xdr:colOff>419100</xdr:colOff>
          <xdr:row>42</xdr:row>
          <xdr:rowOff>137160</xdr:rowOff>
        </xdr:to>
        <xdr:sp macro="" textlink="">
          <xdr:nvSpPr>
            <xdr:cNvPr id="5124" name="Option Button 4" descr="BWL 5 + BWL 7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 7 + CHA 10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7236" y="82682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POZNÁMKA: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Při přechodu z CHA 10 na CHA 07 při výběru, je nutné prokliknout přes tlačítko CHA 7 + CHA 10</a:t>
          </a:r>
          <a:b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41</xdr:row>
          <xdr:rowOff>83820</xdr:rowOff>
        </xdr:from>
        <xdr:to>
          <xdr:col>11</xdr:col>
          <xdr:colOff>388620</xdr:colOff>
          <xdr:row>42</xdr:row>
          <xdr:rowOff>137160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KASKÁDY TEPELNÝCH ČERPADEL: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1950720</xdr:colOff>
          <xdr:row>41</xdr:row>
          <xdr:rowOff>106680</xdr:rowOff>
        </xdr:from>
        <xdr:to>
          <xdr:col>1</xdr:col>
          <xdr:colOff>2735580</xdr:colOff>
          <xdr:row>42</xdr:row>
          <xdr:rowOff>121920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 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2628900</xdr:colOff>
          <xdr:row>41</xdr:row>
          <xdr:rowOff>106680</xdr:rowOff>
        </xdr:from>
        <xdr:to>
          <xdr:col>2</xdr:col>
          <xdr:colOff>426720</xdr:colOff>
          <xdr:row>42</xdr:row>
          <xdr:rowOff>121920</xdr:rowOff>
        </xdr:to>
        <xdr:sp macro="" textlink="">
          <xdr:nvSpPr>
            <xdr:cNvPr id="6147" name="Option 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 10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41</xdr:row>
          <xdr:rowOff>106680</xdr:rowOff>
        </xdr:from>
        <xdr:to>
          <xdr:col>3</xdr:col>
          <xdr:colOff>419100</xdr:colOff>
          <xdr:row>42</xdr:row>
          <xdr:rowOff>137160</xdr:rowOff>
        </xdr:to>
        <xdr:sp macro="" textlink="">
          <xdr:nvSpPr>
            <xdr:cNvPr id="6148" name="Option Button 4" descr="BWL 5 + BWL 7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 7 + CHA 10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7236" y="7877735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POZNÁMKA: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Při přechodu z CHA 10 na CHA 07 při výběru, je nutné prokliknout přes tlačítko CHA 7 + CHA 10</a:t>
          </a:r>
          <a:b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C64E2-AAE4-446B-BB32-4AE9D5606ACB}">
  <sheetPr codeName="List2">
    <pageSetUpPr fitToPage="1"/>
  </sheetPr>
  <dimension ref="A1:HW343"/>
  <sheetViews>
    <sheetView topLeftCell="A5" zoomScale="70" zoomScaleNormal="70" workbookViewId="0">
      <selection activeCell="C9" sqref="C9"/>
    </sheetView>
  </sheetViews>
  <sheetFormatPr defaultColWidth="9.109375" defaultRowHeight="14.4" x14ac:dyDescent="0.3"/>
  <cols>
    <col min="1" max="1" width="7.33203125" style="12" customWidth="1"/>
    <col min="2" max="2" width="44.88671875" style="12" customWidth="1"/>
    <col min="3" max="3" width="29.44140625" style="12" customWidth="1"/>
    <col min="4" max="4" width="12.5546875" style="12" customWidth="1"/>
    <col min="5" max="5" width="11.44140625" style="12" customWidth="1"/>
    <col min="6" max="9" width="9.109375" style="12"/>
    <col min="10" max="10" width="16.5546875" style="12" bestFit="1" customWidth="1"/>
    <col min="11" max="11" width="9.109375" style="12"/>
    <col min="12" max="12" width="6.5546875" style="12" customWidth="1"/>
    <col min="13" max="13" width="6.44140625" style="12" customWidth="1"/>
    <col min="14" max="14" width="9.109375" style="13"/>
    <col min="15" max="231" width="9.109375" style="16"/>
    <col min="232" max="16384" width="9.109375" style="12"/>
  </cols>
  <sheetData>
    <row r="1" spans="1:13" ht="9.9" customHeight="1" x14ac:dyDescent="0.3">
      <c r="A1" s="63" t="s">
        <v>61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9.9" customHeight="1" x14ac:dyDescent="0.3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ht="9.9" customHeight="1" thickBot="1" x14ac:dyDescent="0.3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</row>
    <row r="4" spans="1:13" x14ac:dyDescent="0.3">
      <c r="A4" s="1"/>
      <c r="B4" s="72" t="s">
        <v>0</v>
      </c>
      <c r="C4" s="72"/>
      <c r="D4" s="72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3">
      <c r="A5" s="1"/>
      <c r="B5" s="72"/>
      <c r="C5" s="72"/>
      <c r="D5" s="72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3">
      <c r="A6" s="61" t="s">
        <v>1</v>
      </c>
      <c r="B6" s="62"/>
      <c r="C6" s="3">
        <v>-12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3">
      <c r="A7" s="61" t="s">
        <v>3</v>
      </c>
      <c r="B7" s="62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3">
      <c r="A8" s="61" t="s">
        <v>9</v>
      </c>
      <c r="B8" s="62"/>
      <c r="C8" s="40">
        <v>30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3">
      <c r="A9" s="61" t="s">
        <v>7</v>
      </c>
      <c r="B9" s="62"/>
      <c r="C9" s="3" t="s">
        <v>8</v>
      </c>
      <c r="D9" s="9" t="s">
        <v>6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3">
      <c r="A10" s="4"/>
      <c r="B10" s="14" t="s">
        <v>57</v>
      </c>
      <c r="C10" s="39">
        <v>2</v>
      </c>
      <c r="D10" s="9" t="s">
        <v>54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3">
      <c r="A11" s="4"/>
      <c r="B11" s="14" t="s">
        <v>60</v>
      </c>
      <c r="C11" s="50">
        <f>IF(C10="BEZ KASKÁDY",9,C10*9)</f>
        <v>18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3">
      <c r="A12" s="5"/>
      <c r="B12" s="10"/>
      <c r="C12" s="10"/>
      <c r="D12" s="10"/>
      <c r="E12" s="58" t="s">
        <v>58</v>
      </c>
      <c r="F12" s="58"/>
      <c r="G12" s="58"/>
      <c r="H12" s="58"/>
      <c r="I12" s="58"/>
      <c r="J12" s="58"/>
      <c r="K12" s="58"/>
      <c r="L12" s="58"/>
      <c r="M12" s="2"/>
    </row>
    <row r="13" spans="1:13" ht="15" customHeight="1" x14ac:dyDescent="0.3">
      <c r="A13" s="1"/>
      <c r="B13" s="59" t="s">
        <v>59</v>
      </c>
      <c r="C13" s="60"/>
      <c r="D13" s="60"/>
      <c r="E13" s="58"/>
      <c r="F13" s="58"/>
      <c r="G13" s="58"/>
      <c r="H13" s="58"/>
      <c r="I13" s="58"/>
      <c r="J13" s="58"/>
      <c r="K13" s="58"/>
      <c r="L13" s="58"/>
      <c r="M13" s="2"/>
    </row>
    <row r="14" spans="1:13" x14ac:dyDescent="0.3">
      <c r="A14" s="1"/>
      <c r="B14" s="60"/>
      <c r="C14" s="60"/>
      <c r="D14" s="60"/>
      <c r="E14" s="58"/>
      <c r="F14" s="58"/>
      <c r="G14" s="58"/>
      <c r="H14" s="58"/>
      <c r="I14" s="58"/>
      <c r="J14" s="58"/>
      <c r="K14" s="58"/>
      <c r="L14" s="58"/>
      <c r="M14" s="2"/>
    </row>
    <row r="15" spans="1:13" x14ac:dyDescent="0.3">
      <c r="A15" s="1"/>
      <c r="B15" s="60"/>
      <c r="C15" s="60"/>
      <c r="D15" s="60"/>
      <c r="E15" s="58"/>
      <c r="F15" s="58"/>
      <c r="G15" s="58"/>
      <c r="H15" s="58"/>
      <c r="I15" s="58"/>
      <c r="J15" s="58"/>
      <c r="K15" s="58"/>
      <c r="L15" s="58"/>
      <c r="M15" s="2"/>
    </row>
    <row r="16" spans="1:13" x14ac:dyDescent="0.3">
      <c r="A16" s="1"/>
      <c r="B16" s="60"/>
      <c r="C16" s="60"/>
      <c r="D16" s="60"/>
      <c r="E16" s="58"/>
      <c r="F16" s="58"/>
      <c r="G16" s="58"/>
      <c r="H16" s="58"/>
      <c r="I16" s="58"/>
      <c r="J16" s="58"/>
      <c r="K16" s="58"/>
      <c r="L16" s="58"/>
      <c r="M16" s="2"/>
    </row>
    <row r="17" spans="1:13" x14ac:dyDescent="0.3">
      <c r="A17" s="1"/>
      <c r="B17" s="60"/>
      <c r="C17" s="60"/>
      <c r="D17" s="60"/>
      <c r="E17" s="58"/>
      <c r="F17" s="58"/>
      <c r="G17" s="58"/>
      <c r="H17" s="58"/>
      <c r="I17" s="58"/>
      <c r="J17" s="58"/>
      <c r="K17" s="58"/>
      <c r="L17" s="58"/>
      <c r="M17" s="2"/>
    </row>
    <row r="18" spans="1:13" x14ac:dyDescent="0.3">
      <c r="A18" s="1"/>
      <c r="B18" s="60"/>
      <c r="C18" s="60"/>
      <c r="D18" s="60"/>
      <c r="E18" s="58"/>
      <c r="F18" s="58"/>
      <c r="G18" s="58"/>
      <c r="H18" s="58"/>
      <c r="I18" s="58"/>
      <c r="J18" s="58"/>
      <c r="K18" s="58"/>
      <c r="L18" s="58"/>
      <c r="M18" s="2"/>
    </row>
    <row r="19" spans="1:13" x14ac:dyDescent="0.3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3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3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3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3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3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3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3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3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3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3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3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3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3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3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3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3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3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3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3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3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3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3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" thickBot="1" x14ac:dyDescent="0.35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6" customForma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s="16" customFormat="1" ht="22.8" x14ac:dyDescent="0.3">
      <c r="A48" s="51" t="s">
        <v>21</v>
      </c>
      <c r="B48" s="17" t="s">
        <v>18</v>
      </c>
      <c r="C48" s="17" t="s">
        <v>36</v>
      </c>
      <c r="D48" s="17" t="s">
        <v>35</v>
      </c>
      <c r="E48" s="52" t="s">
        <v>30</v>
      </c>
      <c r="F48" s="52"/>
      <c r="G48" s="52"/>
      <c r="H48" s="52"/>
      <c r="I48" s="15"/>
      <c r="J48" s="15"/>
      <c r="K48" s="15"/>
      <c r="L48" s="15"/>
      <c r="M48" s="15"/>
    </row>
    <row r="49" spans="1:13" s="16" customFormat="1" x14ac:dyDescent="0.3">
      <c r="A49" s="51"/>
      <c r="B49" s="42">
        <v>-22</v>
      </c>
      <c r="C49" s="43">
        <v>4.0999999999999996</v>
      </c>
      <c r="D49" s="43">
        <v>5.7</v>
      </c>
      <c r="E49" s="55" t="s">
        <v>31</v>
      </c>
      <c r="F49" s="55"/>
      <c r="G49" s="19" t="s">
        <v>8</v>
      </c>
      <c r="I49" s="15"/>
      <c r="J49" s="15"/>
      <c r="K49" s="15"/>
      <c r="L49" s="15"/>
      <c r="M49" s="15"/>
    </row>
    <row r="50" spans="1:13" s="16" customFormat="1" x14ac:dyDescent="0.3">
      <c r="A50" s="51"/>
      <c r="B50" s="42">
        <v>-15</v>
      </c>
      <c r="C50" s="43">
        <v>5.5</v>
      </c>
      <c r="D50" s="43">
        <v>7.8</v>
      </c>
      <c r="E50" s="55"/>
      <c r="F50" s="55"/>
      <c r="G50" s="19" t="s">
        <v>13</v>
      </c>
      <c r="I50" s="15"/>
      <c r="J50" s="15"/>
      <c r="K50" s="15"/>
      <c r="L50" s="15"/>
      <c r="M50" s="15"/>
    </row>
    <row r="51" spans="1:13" s="16" customFormat="1" x14ac:dyDescent="0.3">
      <c r="A51" s="51"/>
      <c r="B51" s="42">
        <v>-7</v>
      </c>
      <c r="C51" s="43">
        <v>6.8</v>
      </c>
      <c r="D51" s="43">
        <v>9.9</v>
      </c>
      <c r="E51" s="55" t="s">
        <v>32</v>
      </c>
      <c r="F51" s="55"/>
      <c r="G51" s="19">
        <v>15</v>
      </c>
      <c r="I51" s="15"/>
      <c r="J51" s="15"/>
      <c r="K51" s="15"/>
      <c r="L51" s="15"/>
      <c r="M51" s="15"/>
    </row>
    <row r="52" spans="1:13" s="16" customFormat="1" x14ac:dyDescent="0.3">
      <c r="A52" s="51"/>
      <c r="B52" s="42">
        <v>2</v>
      </c>
      <c r="C52" s="43">
        <v>6.9</v>
      </c>
      <c r="D52" s="43">
        <v>10</v>
      </c>
      <c r="E52" s="55"/>
      <c r="F52" s="55"/>
      <c r="G52" s="19">
        <v>20</v>
      </c>
      <c r="I52" s="15"/>
      <c r="J52" s="15"/>
      <c r="K52" s="15"/>
      <c r="L52" s="15"/>
      <c r="M52" s="15"/>
    </row>
    <row r="53" spans="1:13" s="16" customFormat="1" x14ac:dyDescent="0.3">
      <c r="A53" s="51"/>
      <c r="B53" s="42">
        <v>7</v>
      </c>
      <c r="C53" s="43">
        <v>7</v>
      </c>
      <c r="D53" s="43">
        <v>10.1</v>
      </c>
      <c r="E53" s="55" t="s">
        <v>33</v>
      </c>
      <c r="F53" s="55"/>
      <c r="G53" s="19">
        <v>-12</v>
      </c>
      <c r="I53" s="15"/>
      <c r="J53" s="15"/>
      <c r="K53" s="15" t="s">
        <v>56</v>
      </c>
      <c r="L53" s="15"/>
      <c r="M53" s="15"/>
    </row>
    <row r="54" spans="1:13" s="16" customFormat="1" x14ac:dyDescent="0.3">
      <c r="A54" s="51"/>
      <c r="B54" s="42">
        <v>10</v>
      </c>
      <c r="C54" s="43">
        <v>6.9</v>
      </c>
      <c r="D54" s="43">
        <v>10.1</v>
      </c>
      <c r="E54" s="55"/>
      <c r="F54" s="55"/>
      <c r="G54" s="19">
        <v>-15</v>
      </c>
      <c r="I54" s="15"/>
      <c r="J54" s="15"/>
      <c r="K54" s="15"/>
      <c r="L54" s="15"/>
      <c r="M54" s="15"/>
    </row>
    <row r="55" spans="1:13" s="16" customFormat="1" x14ac:dyDescent="0.3">
      <c r="A55" s="51"/>
      <c r="B55" s="42">
        <v>20</v>
      </c>
      <c r="C55" s="43">
        <v>6.9</v>
      </c>
      <c r="D55" s="43">
        <v>10.1</v>
      </c>
      <c r="E55" s="55"/>
      <c r="F55" s="55"/>
      <c r="G55" s="19">
        <v>-17</v>
      </c>
      <c r="I55" s="15"/>
      <c r="J55" s="15"/>
      <c r="K55" s="15"/>
      <c r="L55" s="15"/>
      <c r="M55" s="15"/>
    </row>
    <row r="56" spans="1:13" s="16" customFormat="1" x14ac:dyDescent="0.3">
      <c r="A56" s="51"/>
      <c r="B56" s="42">
        <v>30</v>
      </c>
      <c r="C56" s="43">
        <v>7</v>
      </c>
      <c r="D56" s="43">
        <v>10.199999999999999</v>
      </c>
      <c r="E56" s="55"/>
      <c r="F56" s="55"/>
      <c r="G56" s="19">
        <v>-20</v>
      </c>
      <c r="I56" s="15"/>
      <c r="J56" s="15"/>
      <c r="K56" s="15"/>
      <c r="L56" s="15"/>
      <c r="M56" s="15"/>
    </row>
    <row r="57" spans="1:13" s="16" customFormat="1" x14ac:dyDescent="0.3">
      <c r="A57" s="51"/>
      <c r="B57" s="42">
        <v>40</v>
      </c>
      <c r="C57" s="43">
        <v>6.9</v>
      </c>
      <c r="D57" s="43">
        <v>10</v>
      </c>
      <c r="I57" s="15"/>
      <c r="J57" s="15"/>
      <c r="K57" s="15"/>
      <c r="L57" s="15"/>
      <c r="M57" s="15"/>
    </row>
    <row r="58" spans="1:13" s="16" customForma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s="16" customFormat="1" x14ac:dyDescent="0.3">
      <c r="A59" s="15"/>
      <c r="B59" s="20" t="s">
        <v>53</v>
      </c>
      <c r="C59" s="15" t="s">
        <v>55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s="16" customFormat="1" x14ac:dyDescent="0.3">
      <c r="A60" s="15"/>
      <c r="B60" s="15"/>
      <c r="C60" s="15">
        <v>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s="16" customFormat="1" x14ac:dyDescent="0.3">
      <c r="A61" s="15"/>
      <c r="B61" s="15"/>
      <c r="C61" s="15">
        <v>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s="16" customFormat="1" x14ac:dyDescent="0.3">
      <c r="A62" s="15"/>
      <c r="B62" s="15"/>
      <c r="C62" s="15">
        <v>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s="16" customFormat="1" x14ac:dyDescent="0.3">
      <c r="A63" s="15"/>
      <c r="B63" s="15"/>
      <c r="C63" s="15">
        <v>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16" customFormat="1" x14ac:dyDescent="0.3">
      <c r="A64" s="21"/>
      <c r="B64" s="21"/>
      <c r="C64" s="21"/>
    </row>
    <row r="65" spans="1:11" s="16" customFormat="1" ht="22.8" x14ac:dyDescent="0.3">
      <c r="A65" s="51" t="s">
        <v>21</v>
      </c>
      <c r="B65" s="17" t="s">
        <v>18</v>
      </c>
      <c r="C65" s="17" t="s">
        <v>36</v>
      </c>
      <c r="D65" s="17" t="s">
        <v>35</v>
      </c>
      <c r="E65" s="52" t="s">
        <v>30</v>
      </c>
      <c r="F65" s="52"/>
      <c r="G65" s="52"/>
      <c r="H65" s="52"/>
      <c r="K65" s="16" t="s">
        <v>52</v>
      </c>
    </row>
    <row r="66" spans="1:11" s="16" customFormat="1" x14ac:dyDescent="0.3">
      <c r="A66" s="51"/>
      <c r="B66" s="18">
        <f>B49</f>
        <v>-22</v>
      </c>
      <c r="C66" s="18">
        <f t="shared" ref="C66:D74" si="0">IF($C$10=$C$59,C49*1,$C$10*C49)</f>
        <v>8.1999999999999993</v>
      </c>
      <c r="D66" s="18">
        <f t="shared" si="0"/>
        <v>11.4</v>
      </c>
      <c r="E66" s="55" t="s">
        <v>31</v>
      </c>
      <c r="F66" s="55"/>
      <c r="G66" s="19" t="s">
        <v>8</v>
      </c>
      <c r="K66" s="16">
        <v>1</v>
      </c>
    </row>
    <row r="67" spans="1:11" s="16" customFormat="1" x14ac:dyDescent="0.3">
      <c r="A67" s="51"/>
      <c r="B67" s="18">
        <f t="shared" ref="B67:B74" si="1">B50</f>
        <v>-15</v>
      </c>
      <c r="C67" s="18">
        <f t="shared" si="0"/>
        <v>11</v>
      </c>
      <c r="D67" s="18">
        <f t="shared" si="0"/>
        <v>15.6</v>
      </c>
      <c r="E67" s="55"/>
      <c r="F67" s="55"/>
      <c r="G67" s="19" t="s">
        <v>13</v>
      </c>
      <c r="K67" s="16">
        <v>2</v>
      </c>
    </row>
    <row r="68" spans="1:11" s="16" customFormat="1" x14ac:dyDescent="0.3">
      <c r="A68" s="51"/>
      <c r="B68" s="18">
        <f t="shared" si="1"/>
        <v>-7</v>
      </c>
      <c r="C68" s="18">
        <f t="shared" si="0"/>
        <v>13.6</v>
      </c>
      <c r="D68" s="18">
        <f t="shared" si="0"/>
        <v>19.8</v>
      </c>
      <c r="E68" s="55" t="s">
        <v>32</v>
      </c>
      <c r="F68" s="55"/>
      <c r="G68" s="19">
        <v>15</v>
      </c>
      <c r="K68" s="16">
        <v>3</v>
      </c>
    </row>
    <row r="69" spans="1:11" s="16" customFormat="1" x14ac:dyDescent="0.3">
      <c r="A69" s="51"/>
      <c r="B69" s="18">
        <f t="shared" si="1"/>
        <v>2</v>
      </c>
      <c r="C69" s="18">
        <f t="shared" si="0"/>
        <v>13.8</v>
      </c>
      <c r="D69" s="18">
        <f t="shared" si="0"/>
        <v>20</v>
      </c>
      <c r="E69" s="55"/>
      <c r="F69" s="55"/>
      <c r="G69" s="19">
        <v>20</v>
      </c>
      <c r="K69" s="16">
        <v>4</v>
      </c>
    </row>
    <row r="70" spans="1:11" s="16" customFormat="1" x14ac:dyDescent="0.3">
      <c r="A70" s="51"/>
      <c r="B70" s="18">
        <f t="shared" si="1"/>
        <v>7</v>
      </c>
      <c r="C70" s="18">
        <f t="shared" si="0"/>
        <v>14</v>
      </c>
      <c r="D70" s="18">
        <f t="shared" si="0"/>
        <v>20.2</v>
      </c>
      <c r="E70" s="55" t="s">
        <v>33</v>
      </c>
      <c r="F70" s="55"/>
      <c r="G70" s="19">
        <v>-12</v>
      </c>
      <c r="K70" s="16">
        <v>5</v>
      </c>
    </row>
    <row r="71" spans="1:11" s="16" customFormat="1" x14ac:dyDescent="0.3">
      <c r="A71" s="51"/>
      <c r="B71" s="18">
        <f t="shared" si="1"/>
        <v>10</v>
      </c>
      <c r="C71" s="18">
        <f t="shared" si="0"/>
        <v>13.8</v>
      </c>
      <c r="D71" s="18">
        <f t="shared" si="0"/>
        <v>20.2</v>
      </c>
      <c r="E71" s="55"/>
      <c r="F71" s="55"/>
      <c r="G71" s="19">
        <v>-15</v>
      </c>
    </row>
    <row r="72" spans="1:11" s="16" customFormat="1" x14ac:dyDescent="0.3">
      <c r="A72" s="51"/>
      <c r="B72" s="18">
        <f t="shared" si="1"/>
        <v>20</v>
      </c>
      <c r="C72" s="18">
        <f t="shared" si="0"/>
        <v>13.8</v>
      </c>
      <c r="D72" s="18">
        <f t="shared" si="0"/>
        <v>20.2</v>
      </c>
      <c r="E72" s="55"/>
      <c r="F72" s="55"/>
      <c r="G72" s="19">
        <v>-17</v>
      </c>
    </row>
    <row r="73" spans="1:11" s="16" customFormat="1" x14ac:dyDescent="0.3">
      <c r="A73" s="51"/>
      <c r="B73" s="18">
        <f t="shared" si="1"/>
        <v>30</v>
      </c>
      <c r="C73" s="18">
        <f t="shared" si="0"/>
        <v>14</v>
      </c>
      <c r="D73" s="18">
        <f t="shared" si="0"/>
        <v>20.399999999999999</v>
      </c>
      <c r="E73" s="55"/>
      <c r="F73" s="55"/>
      <c r="G73" s="19">
        <v>-20</v>
      </c>
    </row>
    <row r="74" spans="1:11" s="16" customFormat="1" x14ac:dyDescent="0.3">
      <c r="A74" s="51"/>
      <c r="B74" s="18">
        <f t="shared" si="1"/>
        <v>40</v>
      </c>
      <c r="C74" s="18">
        <f t="shared" si="0"/>
        <v>13.8</v>
      </c>
      <c r="D74" s="18">
        <f t="shared" si="0"/>
        <v>20</v>
      </c>
    </row>
    <row r="75" spans="1:11" s="16" customFormat="1" ht="15" customHeight="1" x14ac:dyDescent="0.3">
      <c r="A75" s="51" t="s">
        <v>22</v>
      </c>
      <c r="B75" s="19" t="s">
        <v>23</v>
      </c>
      <c r="C75" s="22" t="s">
        <v>10</v>
      </c>
      <c r="D75" s="22" t="s">
        <v>11</v>
      </c>
      <c r="E75" s="19"/>
      <c r="F75" s="56" t="s">
        <v>28</v>
      </c>
      <c r="G75" s="15" t="s">
        <v>10</v>
      </c>
      <c r="H75" s="15" t="s">
        <v>11</v>
      </c>
    </row>
    <row r="76" spans="1:11" s="16" customFormat="1" ht="15" customHeight="1" x14ac:dyDescent="0.3">
      <c r="A76" s="51"/>
      <c r="B76" s="23" t="s">
        <v>12</v>
      </c>
      <c r="C76" s="22">
        <f>C7</f>
        <v>15</v>
      </c>
      <c r="D76" s="22">
        <f>C6</f>
        <v>-12</v>
      </c>
      <c r="E76" s="22" t="s">
        <v>2</v>
      </c>
      <c r="F76" s="56"/>
      <c r="G76" s="24">
        <v>-15</v>
      </c>
      <c r="H76" s="15">
        <f>D77</f>
        <v>30</v>
      </c>
    </row>
    <row r="77" spans="1:11" s="16" customFormat="1" ht="15.75" customHeight="1" x14ac:dyDescent="0.3">
      <c r="A77" s="51"/>
      <c r="B77" s="23" t="s">
        <v>4</v>
      </c>
      <c r="C77" s="25">
        <v>0</v>
      </c>
      <c r="D77" s="22">
        <f>IF(C9="OTOPNÁ TĚLESA",(C8)*1.1,(C8))</f>
        <v>30</v>
      </c>
      <c r="E77" s="22" t="s">
        <v>5</v>
      </c>
      <c r="F77" s="56"/>
      <c r="G77" s="15">
        <f>D76</f>
        <v>-12</v>
      </c>
      <c r="H77" s="15">
        <f>D77</f>
        <v>30</v>
      </c>
    </row>
    <row r="78" spans="1:11" s="16" customFormat="1" ht="15" customHeight="1" x14ac:dyDescent="0.3">
      <c r="A78" s="51"/>
      <c r="B78" s="52" t="s">
        <v>24</v>
      </c>
      <c r="C78" s="52"/>
      <c r="D78" s="52"/>
      <c r="E78" s="52"/>
      <c r="F78" s="56" t="s">
        <v>29</v>
      </c>
      <c r="G78" s="15" t="s">
        <v>10</v>
      </c>
      <c r="H78" s="15" t="s">
        <v>11</v>
      </c>
    </row>
    <row r="79" spans="1:11" s="16" customFormat="1" ht="15" customHeight="1" x14ac:dyDescent="0.3">
      <c r="A79" s="51"/>
      <c r="B79" s="15" t="s">
        <v>10</v>
      </c>
      <c r="C79" s="15">
        <f>C76</f>
        <v>15</v>
      </c>
      <c r="D79" s="26">
        <f>D76</f>
        <v>-12</v>
      </c>
      <c r="E79" s="15">
        <f>D76</f>
        <v>-12</v>
      </c>
      <c r="F79" s="56"/>
      <c r="G79" s="24">
        <f>G77</f>
        <v>-12</v>
      </c>
      <c r="H79" s="15">
        <f>H76</f>
        <v>30</v>
      </c>
    </row>
    <row r="80" spans="1:11" s="16" customFormat="1" ht="15.75" customHeight="1" x14ac:dyDescent="0.3">
      <c r="A80" s="51"/>
      <c r="B80" s="15" t="s">
        <v>11</v>
      </c>
      <c r="C80" s="26">
        <f>C77</f>
        <v>0</v>
      </c>
      <c r="D80" s="15">
        <f>D77</f>
        <v>30</v>
      </c>
      <c r="E80" s="26">
        <f>C77</f>
        <v>0</v>
      </c>
      <c r="F80" s="56"/>
      <c r="G80" s="15">
        <f>G77</f>
        <v>-12</v>
      </c>
      <c r="H80" s="15">
        <v>0</v>
      </c>
    </row>
    <row r="81" spans="1:10" s="16" customFormat="1" ht="15" customHeight="1" x14ac:dyDescent="0.3">
      <c r="A81" s="51"/>
      <c r="B81" s="52" t="s">
        <v>25</v>
      </c>
      <c r="C81" s="52"/>
      <c r="D81" s="52"/>
      <c r="E81" s="52"/>
    </row>
    <row r="82" spans="1:10" s="16" customFormat="1" ht="15" customHeight="1" x14ac:dyDescent="0.3">
      <c r="A82" s="51"/>
      <c r="B82" s="15" t="s">
        <v>26</v>
      </c>
      <c r="C82" s="27" t="s">
        <v>10</v>
      </c>
      <c r="D82" s="28" t="s">
        <v>11</v>
      </c>
      <c r="E82" s="53"/>
    </row>
    <row r="83" spans="1:10" s="16" customFormat="1" ht="15" customHeight="1" x14ac:dyDescent="0.3">
      <c r="A83" s="51"/>
      <c r="B83" s="27">
        <v>1</v>
      </c>
      <c r="C83" s="27">
        <f>C76</f>
        <v>15</v>
      </c>
      <c r="D83" s="28">
        <f>C77</f>
        <v>0</v>
      </c>
      <c r="E83" s="53"/>
    </row>
    <row r="84" spans="1:10" s="16" customFormat="1" ht="15.75" customHeight="1" x14ac:dyDescent="0.3">
      <c r="A84" s="51"/>
      <c r="B84" s="27">
        <v>2</v>
      </c>
      <c r="C84" s="27">
        <f>D76</f>
        <v>-12</v>
      </c>
      <c r="D84" s="27">
        <f>D77</f>
        <v>30</v>
      </c>
      <c r="E84" s="53"/>
    </row>
    <row r="85" spans="1:10" s="16" customFormat="1" x14ac:dyDescent="0.3">
      <c r="A85" s="51"/>
      <c r="B85" s="29"/>
      <c r="C85" s="29" t="s">
        <v>14</v>
      </c>
      <c r="D85" s="29" t="s">
        <v>15</v>
      </c>
      <c r="E85" s="53"/>
    </row>
    <row r="86" spans="1:10" s="16" customFormat="1" x14ac:dyDescent="0.3">
      <c r="A86" s="51"/>
      <c r="B86" s="15" t="s">
        <v>27</v>
      </c>
      <c r="C86" s="30" cm="1">
        <f t="array" ref="C86:D86">LINEST(D83:D84,C83:C84,1)</f>
        <v>-1.1111111111111109</v>
      </c>
      <c r="D86" s="31">
        <v>16.666666666666668</v>
      </c>
      <c r="E86" s="53"/>
    </row>
    <row r="87" spans="1:10" s="16" customFormat="1" ht="15" customHeight="1" x14ac:dyDescent="0.3">
      <c r="A87" s="51" t="s">
        <v>34</v>
      </c>
      <c r="B87" s="57" t="s">
        <v>36</v>
      </c>
      <c r="C87" s="57"/>
      <c r="D87" s="57" t="s">
        <v>35</v>
      </c>
      <c r="E87" s="57"/>
      <c r="F87" s="51"/>
      <c r="G87" s="51"/>
      <c r="H87" s="51"/>
      <c r="I87" s="51"/>
      <c r="J87" s="51"/>
    </row>
    <row r="88" spans="1:10" s="16" customFormat="1" ht="15" customHeight="1" x14ac:dyDescent="0.3">
      <c r="A88" s="51"/>
      <c r="B88" s="25" t="s">
        <v>10</v>
      </c>
      <c r="C88" s="25" t="s">
        <v>11</v>
      </c>
      <c r="D88" s="25" t="s">
        <v>10</v>
      </c>
      <c r="E88" s="25" t="s">
        <v>11</v>
      </c>
      <c r="F88" s="51"/>
      <c r="G88" s="51"/>
      <c r="H88" s="51"/>
      <c r="I88" s="51"/>
      <c r="J88" s="51"/>
    </row>
    <row r="89" spans="1:10" s="16" customFormat="1" ht="15" customHeight="1" x14ac:dyDescent="0.3">
      <c r="A89" s="51"/>
      <c r="B89" s="32">
        <f>B90</f>
        <v>2.5598455598455607</v>
      </c>
      <c r="C89" s="33">
        <f>C90</f>
        <v>13.822393822393822</v>
      </c>
      <c r="D89" s="32">
        <f>D90</f>
        <v>-2.9019607843137312</v>
      </c>
      <c r="E89" s="33">
        <f>E90</f>
        <v>19.891067538126364</v>
      </c>
      <c r="F89" s="51"/>
      <c r="G89" s="51"/>
      <c r="H89" s="51"/>
      <c r="I89" s="51"/>
      <c r="J89" s="51"/>
    </row>
    <row r="90" spans="1:10" s="16" customFormat="1" ht="15" customHeight="1" x14ac:dyDescent="0.3">
      <c r="A90" s="51"/>
      <c r="B90" s="34">
        <f>J102</f>
        <v>2.5598455598455607</v>
      </c>
      <c r="C90" s="33">
        <f>J101</f>
        <v>13.822393822393822</v>
      </c>
      <c r="D90" s="32">
        <f>J113</f>
        <v>-2.9019607843137312</v>
      </c>
      <c r="E90" s="35">
        <f>J112</f>
        <v>19.891067538126364</v>
      </c>
      <c r="F90" s="51"/>
      <c r="G90" s="51"/>
      <c r="H90" s="51"/>
      <c r="I90" s="51"/>
      <c r="J90" s="51"/>
    </row>
    <row r="91" spans="1:10" s="16" customFormat="1" ht="15" customHeight="1" x14ac:dyDescent="0.3">
      <c r="A91" s="51"/>
      <c r="B91" s="32">
        <f>B90</f>
        <v>2.5598455598455607</v>
      </c>
      <c r="C91" s="33">
        <v>0</v>
      </c>
      <c r="D91" s="32">
        <f>D90</f>
        <v>-2.9019607843137312</v>
      </c>
      <c r="E91" s="33">
        <v>0</v>
      </c>
      <c r="F91" s="51"/>
      <c r="G91" s="51"/>
      <c r="H91" s="51"/>
      <c r="I91" s="51"/>
      <c r="J91" s="51"/>
    </row>
    <row r="92" spans="1:10" s="16" customFormat="1" ht="15" customHeight="1" x14ac:dyDescent="0.3">
      <c r="A92" s="51"/>
      <c r="B92" s="53" t="s">
        <v>37</v>
      </c>
      <c r="C92" s="53"/>
      <c r="D92" s="53"/>
      <c r="E92" s="53"/>
      <c r="F92" s="53"/>
      <c r="G92" s="53"/>
      <c r="H92" s="53"/>
      <c r="I92" s="53"/>
      <c r="J92" s="53"/>
    </row>
    <row r="93" spans="1:10" s="16" customFormat="1" ht="15" customHeight="1" x14ac:dyDescent="0.3">
      <c r="A93" s="51"/>
      <c r="B93" s="16" t="s">
        <v>39</v>
      </c>
      <c r="C93" s="16" t="s">
        <v>40</v>
      </c>
      <c r="D93" s="16" t="s">
        <v>11</v>
      </c>
      <c r="E93" s="16" t="s">
        <v>16</v>
      </c>
      <c r="F93" s="16" t="s">
        <v>17</v>
      </c>
      <c r="G93" s="16" t="s">
        <v>41</v>
      </c>
      <c r="H93" s="53" t="s">
        <v>42</v>
      </c>
      <c r="I93" s="53"/>
      <c r="J93" s="53"/>
    </row>
    <row r="94" spans="1:10" s="16" customFormat="1" ht="15" customHeight="1" x14ac:dyDescent="0.3">
      <c r="A94" s="51"/>
      <c r="B94" s="16">
        <f t="shared" ref="B94:C102" si="2">B66</f>
        <v>-22</v>
      </c>
      <c r="C94" s="16">
        <f t="shared" si="2"/>
        <v>8.1999999999999993</v>
      </c>
      <c r="D94" s="16">
        <f>$C$86*B94+$D$86</f>
        <v>41.111111111111107</v>
      </c>
      <c r="E94" s="16">
        <f>D94-C94</f>
        <v>32.911111111111111</v>
      </c>
      <c r="F94" s="16">
        <f>IF(SIGN(E94*E95)=1,0,1)</f>
        <v>0</v>
      </c>
      <c r="G94" s="54">
        <f>MATCH(1,F94:F102,0)</f>
        <v>4</v>
      </c>
      <c r="H94" s="16" t="s">
        <v>10</v>
      </c>
      <c r="I94" s="16" t="s">
        <v>43</v>
      </c>
      <c r="J94" s="16" t="s">
        <v>44</v>
      </c>
    </row>
    <row r="95" spans="1:10" s="16" customFormat="1" ht="15" customHeight="1" x14ac:dyDescent="0.3">
      <c r="A95" s="51"/>
      <c r="B95" s="16">
        <f t="shared" si="2"/>
        <v>-15</v>
      </c>
      <c r="C95" s="16">
        <f t="shared" si="2"/>
        <v>11</v>
      </c>
      <c r="D95" s="16">
        <f t="shared" ref="D95:D102" si="3">$C$86*B95+$D$86</f>
        <v>33.333333333333329</v>
      </c>
      <c r="E95" s="16">
        <f t="shared" ref="E95:E102" si="4">D95-C95</f>
        <v>22.333333333333329</v>
      </c>
      <c r="F95" s="16">
        <f t="shared" ref="F95:F101" si="5">IF(SIGN(E95*E96)=1,0,1)</f>
        <v>0</v>
      </c>
      <c r="G95" s="54"/>
      <c r="H95" s="16">
        <f>INDEX(B94:B102,G94)</f>
        <v>2</v>
      </c>
      <c r="I95" s="16">
        <f>INDEX(C94:C102,G94)</f>
        <v>13.8</v>
      </c>
      <c r="J95" s="16">
        <f>INDEX(D94:D102,G94)</f>
        <v>14.444444444444446</v>
      </c>
    </row>
    <row r="96" spans="1:10" s="16" customFormat="1" ht="15" customHeight="1" x14ac:dyDescent="0.3">
      <c r="A96" s="51"/>
      <c r="B96" s="16">
        <f t="shared" si="2"/>
        <v>-7</v>
      </c>
      <c r="C96" s="16">
        <f t="shared" si="2"/>
        <v>13.6</v>
      </c>
      <c r="D96" s="16">
        <f t="shared" si="3"/>
        <v>24.444444444444443</v>
      </c>
      <c r="E96" s="16">
        <f t="shared" si="4"/>
        <v>10.844444444444443</v>
      </c>
      <c r="F96" s="16">
        <f t="shared" si="5"/>
        <v>0</v>
      </c>
      <c r="G96" s="54"/>
      <c r="H96" s="16">
        <f>INDEX(B94:B102,G94+1)</f>
        <v>7</v>
      </c>
      <c r="I96" s="16">
        <f>INDEX(C94:C102,G94+1)</f>
        <v>14</v>
      </c>
      <c r="J96" s="16">
        <f>INDEX(D94:D102,G94+1)</f>
        <v>8.8888888888888911</v>
      </c>
    </row>
    <row r="97" spans="1:10" s="16" customFormat="1" ht="15" customHeight="1" x14ac:dyDescent="0.3">
      <c r="A97" s="51"/>
      <c r="B97" s="16">
        <f t="shared" si="2"/>
        <v>2</v>
      </c>
      <c r="C97" s="16">
        <f t="shared" si="2"/>
        <v>13.8</v>
      </c>
      <c r="D97" s="16">
        <f t="shared" si="3"/>
        <v>14.444444444444446</v>
      </c>
      <c r="E97" s="16">
        <f t="shared" si="4"/>
        <v>0.64444444444444571</v>
      </c>
      <c r="F97" s="16">
        <f t="shared" si="5"/>
        <v>1</v>
      </c>
      <c r="G97" s="54"/>
      <c r="H97" s="53" t="s">
        <v>45</v>
      </c>
      <c r="I97" s="53"/>
      <c r="J97" s="53"/>
    </row>
    <row r="98" spans="1:10" s="16" customFormat="1" x14ac:dyDescent="0.3">
      <c r="A98" s="51"/>
      <c r="B98" s="16">
        <f t="shared" si="2"/>
        <v>7</v>
      </c>
      <c r="C98" s="16">
        <f t="shared" si="2"/>
        <v>14</v>
      </c>
      <c r="D98" s="16">
        <f t="shared" si="3"/>
        <v>8.8888888888888911</v>
      </c>
      <c r="E98" s="16">
        <f t="shared" si="4"/>
        <v>-5.1111111111111089</v>
      </c>
      <c r="F98" s="16">
        <f t="shared" si="5"/>
        <v>0</v>
      </c>
      <c r="G98" s="54"/>
      <c r="H98" s="27" t="s">
        <v>19</v>
      </c>
      <c r="I98" s="16">
        <f>SLOPE(I95:I96,H95:H96)</f>
        <v>3.9999999999999855E-2</v>
      </c>
      <c r="J98" s="16">
        <f>SLOPE(J95:J96,H95:H96)</f>
        <v>-1.1111111111111112</v>
      </c>
    </row>
    <row r="99" spans="1:10" s="16" customFormat="1" x14ac:dyDescent="0.3">
      <c r="A99" s="51"/>
      <c r="B99" s="16">
        <f t="shared" si="2"/>
        <v>10</v>
      </c>
      <c r="C99" s="16">
        <f t="shared" si="2"/>
        <v>13.8</v>
      </c>
      <c r="D99" s="16">
        <f t="shared" si="3"/>
        <v>5.5555555555555589</v>
      </c>
      <c r="E99" s="16">
        <f t="shared" si="4"/>
        <v>-8.2444444444444418</v>
      </c>
      <c r="F99" s="16">
        <f t="shared" si="5"/>
        <v>0</v>
      </c>
      <c r="G99" s="54"/>
      <c r="H99" s="27" t="s">
        <v>20</v>
      </c>
      <c r="I99" s="16">
        <f>INTERCEPT(I95:I96,H95:H96)</f>
        <v>13.72</v>
      </c>
      <c r="J99" s="16">
        <f>INTERCEPT(J95:J96,H95:H96)</f>
        <v>16.666666666666668</v>
      </c>
    </row>
    <row r="100" spans="1:10" s="16" customFormat="1" x14ac:dyDescent="0.3">
      <c r="A100" s="51"/>
      <c r="B100" s="16">
        <f t="shared" si="2"/>
        <v>20</v>
      </c>
      <c r="C100" s="16">
        <f t="shared" si="2"/>
        <v>13.8</v>
      </c>
      <c r="D100" s="16">
        <f t="shared" si="3"/>
        <v>-5.55555555555555</v>
      </c>
      <c r="E100" s="16">
        <f t="shared" si="4"/>
        <v>-19.355555555555551</v>
      </c>
      <c r="F100" s="16">
        <f t="shared" si="5"/>
        <v>0</v>
      </c>
      <c r="G100" s="54"/>
      <c r="H100" s="53" t="s">
        <v>46</v>
      </c>
      <c r="I100" s="53"/>
      <c r="J100" s="53"/>
    </row>
    <row r="101" spans="1:10" s="16" customFormat="1" x14ac:dyDescent="0.3">
      <c r="A101" s="51"/>
      <c r="B101" s="16">
        <f t="shared" si="2"/>
        <v>30</v>
      </c>
      <c r="C101" s="16">
        <f t="shared" si="2"/>
        <v>14</v>
      </c>
      <c r="D101" s="16">
        <f t="shared" si="3"/>
        <v>-16.666666666666661</v>
      </c>
      <c r="E101" s="16">
        <f t="shared" si="4"/>
        <v>-30.666666666666661</v>
      </c>
      <c r="F101" s="16">
        <f t="shared" si="5"/>
        <v>0</v>
      </c>
      <c r="G101" s="54"/>
      <c r="H101" s="53" t="s">
        <v>47</v>
      </c>
      <c r="I101" s="53"/>
      <c r="J101" s="36">
        <f>(J98*I99-I98*J99)/(J98-I98)</f>
        <v>13.822393822393822</v>
      </c>
    </row>
    <row r="102" spans="1:10" s="16" customFormat="1" x14ac:dyDescent="0.3">
      <c r="A102" s="51"/>
      <c r="B102" s="16">
        <f t="shared" si="2"/>
        <v>40</v>
      </c>
      <c r="C102" s="16">
        <f t="shared" si="2"/>
        <v>13.8</v>
      </c>
      <c r="D102" s="16">
        <f t="shared" si="3"/>
        <v>-27.777777777777768</v>
      </c>
      <c r="E102" s="16">
        <f t="shared" si="4"/>
        <v>-41.577777777777769</v>
      </c>
      <c r="F102" s="16">
        <f>H80</f>
        <v>0</v>
      </c>
      <c r="G102" s="54"/>
      <c r="H102" s="53" t="s">
        <v>48</v>
      </c>
      <c r="I102" s="53"/>
      <c r="J102" s="36">
        <f>(J101-J99)/J98</f>
        <v>2.5598455598455607</v>
      </c>
    </row>
    <row r="103" spans="1:10" s="16" customFormat="1" x14ac:dyDescent="0.3">
      <c r="A103" s="51"/>
      <c r="B103" s="53" t="s">
        <v>38</v>
      </c>
      <c r="C103" s="53"/>
      <c r="D103" s="53"/>
      <c r="E103" s="53"/>
      <c r="F103" s="53"/>
      <c r="G103" s="53"/>
      <c r="H103" s="53"/>
      <c r="I103" s="53"/>
      <c r="J103" s="53"/>
    </row>
    <row r="104" spans="1:10" s="16" customFormat="1" x14ac:dyDescent="0.3">
      <c r="A104" s="51"/>
      <c r="B104" s="16" t="s">
        <v>39</v>
      </c>
      <c r="C104" s="16" t="s">
        <v>40</v>
      </c>
      <c r="D104" s="16" t="s">
        <v>11</v>
      </c>
      <c r="E104" s="16" t="s">
        <v>16</v>
      </c>
      <c r="F104" s="16" t="s">
        <v>17</v>
      </c>
      <c r="G104" s="16" t="s">
        <v>41</v>
      </c>
      <c r="H104" s="53" t="s">
        <v>42</v>
      </c>
      <c r="I104" s="53"/>
      <c r="J104" s="53"/>
    </row>
    <row r="105" spans="1:10" s="16" customFormat="1" x14ac:dyDescent="0.3">
      <c r="A105" s="51"/>
      <c r="B105" s="16">
        <f>B66</f>
        <v>-22</v>
      </c>
      <c r="C105" s="16">
        <f>D66</f>
        <v>11.4</v>
      </c>
      <c r="D105" s="16">
        <f>$C$86*B105+$D$86</f>
        <v>41.111111111111107</v>
      </c>
      <c r="E105" s="16">
        <f>D105-C105</f>
        <v>29.711111111111109</v>
      </c>
      <c r="F105" s="16">
        <f>IF(SIGN(E105*E106)=1,0,1)</f>
        <v>0</v>
      </c>
      <c r="G105" s="54">
        <f>MATCH(1,F105:F113,0)</f>
        <v>3</v>
      </c>
      <c r="H105" s="16" t="s">
        <v>10</v>
      </c>
      <c r="I105" s="16" t="s">
        <v>43</v>
      </c>
      <c r="J105" s="16" t="s">
        <v>44</v>
      </c>
    </row>
    <row r="106" spans="1:10" s="16" customFormat="1" x14ac:dyDescent="0.3">
      <c r="A106" s="51"/>
      <c r="B106" s="16">
        <f t="shared" ref="B106:B113" si="6">B67</f>
        <v>-15</v>
      </c>
      <c r="C106" s="16">
        <f t="shared" ref="C106:C113" si="7">D67</f>
        <v>15.6</v>
      </c>
      <c r="D106" s="16">
        <f t="shared" ref="D106:D113" si="8">$C$86*B106+$D$86</f>
        <v>33.333333333333329</v>
      </c>
      <c r="E106" s="16">
        <f t="shared" ref="E106:E113" si="9">D106-C106</f>
        <v>17.733333333333327</v>
      </c>
      <c r="F106" s="16">
        <f t="shared" ref="F106:F112" si="10">IF(SIGN(E106*E107)=1,0,1)</f>
        <v>0</v>
      </c>
      <c r="G106" s="54"/>
      <c r="H106" s="16">
        <f>INDEX(B105:B113,G105)</f>
        <v>-7</v>
      </c>
      <c r="I106" s="16">
        <f>INDEX(C105:C113,G105)</f>
        <v>19.8</v>
      </c>
      <c r="J106" s="16">
        <f>INDEX(D105:D113,G105)</f>
        <v>24.444444444444443</v>
      </c>
    </row>
    <row r="107" spans="1:10" s="16" customFormat="1" x14ac:dyDescent="0.3">
      <c r="A107" s="51"/>
      <c r="B107" s="16">
        <f t="shared" si="6"/>
        <v>-7</v>
      </c>
      <c r="C107" s="16">
        <f t="shared" si="7"/>
        <v>19.8</v>
      </c>
      <c r="D107" s="16">
        <f t="shared" si="8"/>
        <v>24.444444444444443</v>
      </c>
      <c r="E107" s="16">
        <f t="shared" si="9"/>
        <v>4.6444444444444422</v>
      </c>
      <c r="F107" s="16">
        <f t="shared" si="10"/>
        <v>1</v>
      </c>
      <c r="G107" s="54"/>
      <c r="H107" s="16">
        <f>INDEX(B105:B113,G105+1)</f>
        <v>2</v>
      </c>
      <c r="I107" s="16">
        <f>INDEX(C105:C113,G105+1)</f>
        <v>20</v>
      </c>
      <c r="J107" s="16">
        <f>INDEX(D105:D113,G105+1)</f>
        <v>14.444444444444446</v>
      </c>
    </row>
    <row r="108" spans="1:10" s="16" customFormat="1" x14ac:dyDescent="0.3">
      <c r="A108" s="51"/>
      <c r="B108" s="16">
        <f t="shared" si="6"/>
        <v>2</v>
      </c>
      <c r="C108" s="16">
        <f t="shared" si="7"/>
        <v>20</v>
      </c>
      <c r="D108" s="16">
        <f t="shared" si="8"/>
        <v>14.444444444444446</v>
      </c>
      <c r="E108" s="16">
        <f t="shared" si="9"/>
        <v>-5.5555555555555536</v>
      </c>
      <c r="F108" s="16">
        <f t="shared" si="10"/>
        <v>0</v>
      </c>
      <c r="G108" s="54"/>
      <c r="H108" s="53" t="s">
        <v>45</v>
      </c>
      <c r="I108" s="53"/>
      <c r="J108" s="53"/>
    </row>
    <row r="109" spans="1:10" s="16" customFormat="1" x14ac:dyDescent="0.3">
      <c r="A109" s="51"/>
      <c r="B109" s="16">
        <f t="shared" si="6"/>
        <v>7</v>
      </c>
      <c r="C109" s="16">
        <f t="shared" si="7"/>
        <v>20.2</v>
      </c>
      <c r="D109" s="16">
        <f t="shared" si="8"/>
        <v>8.8888888888888911</v>
      </c>
      <c r="E109" s="16">
        <f t="shared" si="9"/>
        <v>-11.311111111111108</v>
      </c>
      <c r="F109" s="16">
        <f t="shared" si="10"/>
        <v>0</v>
      </c>
      <c r="G109" s="54"/>
      <c r="H109" s="27" t="s">
        <v>19</v>
      </c>
      <c r="I109" s="16">
        <f>SLOPE(I106:I107,H106:H107)</f>
        <v>2.2222222222222143E-2</v>
      </c>
      <c r="J109" s="16">
        <f>SLOPE(J106:J107,H106:H107)</f>
        <v>-1.1111111111111107</v>
      </c>
    </row>
    <row r="110" spans="1:10" s="16" customFormat="1" x14ac:dyDescent="0.3">
      <c r="A110" s="51"/>
      <c r="B110" s="16">
        <f t="shared" si="6"/>
        <v>10</v>
      </c>
      <c r="C110" s="16">
        <f t="shared" si="7"/>
        <v>20.2</v>
      </c>
      <c r="D110" s="16">
        <f t="shared" si="8"/>
        <v>5.5555555555555589</v>
      </c>
      <c r="E110" s="16">
        <f t="shared" si="9"/>
        <v>-14.64444444444444</v>
      </c>
      <c r="F110" s="16">
        <f t="shared" si="10"/>
        <v>0</v>
      </c>
      <c r="G110" s="54"/>
      <c r="H110" s="27" t="s">
        <v>20</v>
      </c>
      <c r="I110" s="16">
        <f>INTERCEPT(I106:I107,H106:H107)</f>
        <v>19.955555555555556</v>
      </c>
      <c r="J110" s="16">
        <f>INTERCEPT(J106:J107,H106:H107)</f>
        <v>16.666666666666664</v>
      </c>
    </row>
    <row r="111" spans="1:10" s="16" customFormat="1" x14ac:dyDescent="0.3">
      <c r="A111" s="51"/>
      <c r="B111" s="16">
        <f t="shared" si="6"/>
        <v>20</v>
      </c>
      <c r="C111" s="16">
        <f t="shared" si="7"/>
        <v>20.2</v>
      </c>
      <c r="D111" s="16">
        <f t="shared" si="8"/>
        <v>-5.55555555555555</v>
      </c>
      <c r="E111" s="16">
        <f t="shared" si="9"/>
        <v>-25.755555555555549</v>
      </c>
      <c r="F111" s="16">
        <f t="shared" si="10"/>
        <v>0</v>
      </c>
      <c r="G111" s="54"/>
      <c r="H111" s="53" t="s">
        <v>46</v>
      </c>
      <c r="I111" s="53"/>
      <c r="J111" s="53"/>
    </row>
    <row r="112" spans="1:10" s="16" customFormat="1" x14ac:dyDescent="0.3">
      <c r="A112" s="51"/>
      <c r="B112" s="16">
        <f t="shared" si="6"/>
        <v>30</v>
      </c>
      <c r="C112" s="16">
        <f t="shared" si="7"/>
        <v>20.399999999999999</v>
      </c>
      <c r="D112" s="16">
        <f t="shared" si="8"/>
        <v>-16.666666666666661</v>
      </c>
      <c r="E112" s="16">
        <f t="shared" si="9"/>
        <v>-37.066666666666663</v>
      </c>
      <c r="F112" s="16">
        <f t="shared" si="10"/>
        <v>0</v>
      </c>
      <c r="G112" s="54"/>
      <c r="H112" s="53" t="s">
        <v>47</v>
      </c>
      <c r="I112" s="53"/>
      <c r="J112" s="36">
        <f>(J109*I110-I109*J110)/(J109-I109)</f>
        <v>19.891067538126364</v>
      </c>
    </row>
    <row r="113" spans="1:11" s="16" customFormat="1" x14ac:dyDescent="0.3">
      <c r="A113" s="51"/>
      <c r="B113" s="16">
        <f t="shared" si="6"/>
        <v>40</v>
      </c>
      <c r="C113" s="16">
        <f t="shared" si="7"/>
        <v>20</v>
      </c>
      <c r="D113" s="16">
        <f t="shared" si="8"/>
        <v>-27.777777777777768</v>
      </c>
      <c r="E113" s="16">
        <f t="shared" si="9"/>
        <v>-47.777777777777771</v>
      </c>
      <c r="F113" s="16">
        <f>F102</f>
        <v>0</v>
      </c>
      <c r="G113" s="54"/>
      <c r="H113" s="53" t="s">
        <v>48</v>
      </c>
      <c r="I113" s="53"/>
      <c r="J113" s="36">
        <f>(J112-J110)/J109</f>
        <v>-2.9019607843137312</v>
      </c>
    </row>
    <row r="114" spans="1:11" s="16" customFormat="1" ht="15" customHeight="1" x14ac:dyDescent="0.3">
      <c r="A114" s="51" t="s">
        <v>50</v>
      </c>
      <c r="B114" s="52" t="s">
        <v>49</v>
      </c>
      <c r="C114" s="52"/>
      <c r="D114" s="52"/>
      <c r="E114" s="52"/>
      <c r="F114" s="52"/>
      <c r="G114" s="52"/>
      <c r="H114" s="52"/>
      <c r="I114" s="52"/>
      <c r="J114" s="52"/>
    </row>
    <row r="115" spans="1:11" s="16" customFormat="1" ht="15" customHeight="1" x14ac:dyDescent="0.3">
      <c r="A115" s="51"/>
      <c r="B115" s="15" t="s">
        <v>26</v>
      </c>
      <c r="C115" s="27" t="s">
        <v>10</v>
      </c>
      <c r="D115" s="28" t="s">
        <v>11</v>
      </c>
      <c r="E115" s="53"/>
      <c r="F115" s="53"/>
      <c r="G115" s="53"/>
      <c r="H115" s="53"/>
      <c r="I115" s="53"/>
      <c r="J115" s="53"/>
    </row>
    <row r="116" spans="1:11" s="16" customFormat="1" ht="15" customHeight="1" x14ac:dyDescent="0.3">
      <c r="A116" s="51"/>
      <c r="B116" s="27">
        <v>1</v>
      </c>
      <c r="C116" s="27">
        <f>G79-0.01</f>
        <v>-12.01</v>
      </c>
      <c r="D116" s="28">
        <f>H79</f>
        <v>30</v>
      </c>
      <c r="E116" s="53"/>
      <c r="F116" s="53"/>
      <c r="G116" s="53"/>
      <c r="H116" s="53"/>
      <c r="I116" s="53"/>
      <c r="J116" s="53"/>
    </row>
    <row r="117" spans="1:11" s="16" customFormat="1" ht="15" customHeight="1" x14ac:dyDescent="0.3">
      <c r="A117" s="51"/>
      <c r="B117" s="27">
        <v>2</v>
      </c>
      <c r="C117" s="27">
        <f>G80</f>
        <v>-12</v>
      </c>
      <c r="D117" s="27">
        <f>H80</f>
        <v>0</v>
      </c>
      <c r="E117" s="53"/>
      <c r="F117" s="53"/>
      <c r="G117" s="53"/>
      <c r="H117" s="53"/>
      <c r="I117" s="53"/>
      <c r="J117" s="53"/>
    </row>
    <row r="118" spans="1:11" s="16" customFormat="1" ht="15.75" customHeight="1" x14ac:dyDescent="0.3">
      <c r="A118" s="51"/>
      <c r="B118" s="29"/>
      <c r="C118" s="29" t="s">
        <v>14</v>
      </c>
      <c r="D118" s="29" t="s">
        <v>15</v>
      </c>
      <c r="E118" s="53"/>
      <c r="F118" s="53"/>
      <c r="G118" s="53"/>
      <c r="H118" s="53"/>
      <c r="I118" s="53"/>
      <c r="J118" s="53"/>
    </row>
    <row r="119" spans="1:11" s="16" customFormat="1" ht="15.75" customHeight="1" x14ac:dyDescent="0.3">
      <c r="A119" s="51"/>
      <c r="B119" s="15" t="s">
        <v>27</v>
      </c>
      <c r="C119" s="37" cm="1">
        <f t="array" ref="C119:D119">LINEST(D116:D117,C116:C117,1)</f>
        <v>-3000.0000000000641</v>
      </c>
      <c r="D119" s="31">
        <v>-36000.000000000764</v>
      </c>
      <c r="E119" s="53"/>
      <c r="F119" s="53"/>
      <c r="G119" s="53"/>
      <c r="H119" s="53"/>
      <c r="I119" s="53"/>
      <c r="J119" s="53"/>
    </row>
    <row r="120" spans="1:11" s="16" customFormat="1" ht="15" customHeight="1" x14ac:dyDescent="0.3">
      <c r="A120" s="51"/>
      <c r="B120" s="53" t="s">
        <v>37</v>
      </c>
      <c r="C120" s="53"/>
      <c r="D120" s="53"/>
      <c r="E120" s="53"/>
      <c r="F120" s="53"/>
      <c r="G120" s="53"/>
      <c r="H120" s="53"/>
      <c r="I120" s="53"/>
      <c r="J120" s="53"/>
    </row>
    <row r="121" spans="1:11" s="16" customFormat="1" ht="15" customHeight="1" x14ac:dyDescent="0.3">
      <c r="A121" s="51"/>
      <c r="B121" s="16" t="s">
        <v>39</v>
      </c>
      <c r="C121" s="16" t="s">
        <v>40</v>
      </c>
      <c r="D121" s="16" t="s">
        <v>11</v>
      </c>
      <c r="E121" s="16" t="s">
        <v>16</v>
      </c>
      <c r="F121" s="16" t="s">
        <v>17</v>
      </c>
      <c r="G121" s="16" t="s">
        <v>41</v>
      </c>
      <c r="H121" s="53" t="s">
        <v>42</v>
      </c>
      <c r="I121" s="53"/>
      <c r="J121" s="53"/>
    </row>
    <row r="122" spans="1:11" s="16" customFormat="1" ht="15" customHeight="1" x14ac:dyDescent="0.3">
      <c r="A122" s="51"/>
      <c r="B122" s="16">
        <f>B66</f>
        <v>-22</v>
      </c>
      <c r="C122" s="16">
        <f>C66</f>
        <v>8.1999999999999993</v>
      </c>
      <c r="D122" s="16">
        <f>$C$119*B122+$D$119</f>
        <v>30000.000000000648</v>
      </c>
      <c r="E122" s="16">
        <f t="shared" ref="E122:E130" si="11">D122-C122</f>
        <v>29991.800000000647</v>
      </c>
      <c r="F122" s="16">
        <f>IF(SIGN(E122*E123)=1,0,1)</f>
        <v>0</v>
      </c>
      <c r="G122" s="54">
        <f>MATCH(1,F122:F130,0)</f>
        <v>2</v>
      </c>
      <c r="H122" s="16" t="s">
        <v>10</v>
      </c>
      <c r="I122" s="16" t="s">
        <v>43</v>
      </c>
      <c r="J122" s="16" t="s">
        <v>44</v>
      </c>
    </row>
    <row r="123" spans="1:11" s="16" customFormat="1" ht="15" customHeight="1" x14ac:dyDescent="0.3">
      <c r="A123" s="51"/>
      <c r="B123" s="16">
        <f t="shared" ref="B123:C130" si="12">B67</f>
        <v>-15</v>
      </c>
      <c r="C123" s="16">
        <f t="shared" si="12"/>
        <v>11</v>
      </c>
      <c r="D123" s="16">
        <f>$C$119*B123+$D$119</f>
        <v>9000.0000000001965</v>
      </c>
      <c r="E123" s="16">
        <f t="shared" si="11"/>
        <v>8989.0000000001965</v>
      </c>
      <c r="F123" s="16">
        <f t="shared" ref="F123:F129" si="13">IF(SIGN(E123*E124)=1,0,1)</f>
        <v>1</v>
      </c>
      <c r="G123" s="54"/>
      <c r="H123" s="16">
        <f>INDEX(B122:B130,G122)</f>
        <v>-15</v>
      </c>
      <c r="I123" s="16">
        <f>INDEX(C122:C130,G122)</f>
        <v>11</v>
      </c>
      <c r="J123" s="16">
        <f>INDEX(D122:D130,G122)</f>
        <v>9000.0000000001965</v>
      </c>
    </row>
    <row r="124" spans="1:11" s="16" customFormat="1" ht="15" customHeight="1" x14ac:dyDescent="0.3">
      <c r="A124" s="51"/>
      <c r="B124" s="16">
        <f t="shared" si="12"/>
        <v>-7</v>
      </c>
      <c r="C124" s="16">
        <f t="shared" si="12"/>
        <v>13.6</v>
      </c>
      <c r="D124" s="16">
        <f t="shared" ref="D124:D130" si="14">$C$119*B124+$D$119</f>
        <v>-15000.000000000317</v>
      </c>
      <c r="E124" s="16">
        <f t="shared" si="11"/>
        <v>-15013.600000000317</v>
      </c>
      <c r="F124" s="16">
        <f t="shared" si="13"/>
        <v>0</v>
      </c>
      <c r="G124" s="54"/>
      <c r="H124" s="16">
        <f>INDEX(B122:B130,G122+1)</f>
        <v>-7</v>
      </c>
      <c r="I124" s="16">
        <f>INDEX(C122:C130,G122+1)</f>
        <v>13.6</v>
      </c>
      <c r="J124" s="16">
        <f>INDEX(D122:D130,G122+1)</f>
        <v>-15000.000000000317</v>
      </c>
    </row>
    <row r="125" spans="1:11" s="16" customFormat="1" ht="15" customHeight="1" x14ac:dyDescent="0.3">
      <c r="A125" s="51"/>
      <c r="B125" s="16">
        <f t="shared" si="12"/>
        <v>2</v>
      </c>
      <c r="C125" s="16">
        <f t="shared" si="12"/>
        <v>13.8</v>
      </c>
      <c r="D125" s="16">
        <f t="shared" si="14"/>
        <v>-42000.000000000895</v>
      </c>
      <c r="E125" s="16">
        <f t="shared" si="11"/>
        <v>-42013.800000000898</v>
      </c>
      <c r="F125" s="16">
        <f t="shared" si="13"/>
        <v>0</v>
      </c>
      <c r="G125" s="54"/>
      <c r="H125" s="53" t="s">
        <v>45</v>
      </c>
      <c r="I125" s="53"/>
      <c r="J125" s="53"/>
    </row>
    <row r="126" spans="1:11" s="16" customFormat="1" ht="15" customHeight="1" x14ac:dyDescent="0.3">
      <c r="A126" s="51"/>
      <c r="B126" s="16">
        <f t="shared" si="12"/>
        <v>7</v>
      </c>
      <c r="C126" s="16">
        <f t="shared" si="12"/>
        <v>14</v>
      </c>
      <c r="D126" s="16">
        <f>$C$119*B126+$D$119</f>
        <v>-57000.000000001208</v>
      </c>
      <c r="E126" s="16">
        <f t="shared" si="11"/>
        <v>-57014.000000001208</v>
      </c>
      <c r="F126" s="16">
        <f t="shared" si="13"/>
        <v>0</v>
      </c>
      <c r="G126" s="54"/>
      <c r="H126" s="27" t="s">
        <v>19</v>
      </c>
      <c r="I126" s="16">
        <f>SLOPE(I123:I124,H123:H124)</f>
        <v>0.32499999999999996</v>
      </c>
      <c r="J126" s="16">
        <f>SLOPE(J123:J124,H123:H124)</f>
        <v>-3000.0000000000641</v>
      </c>
    </row>
    <row r="127" spans="1:11" s="16" customFormat="1" ht="15" customHeight="1" x14ac:dyDescent="0.3">
      <c r="A127" s="51"/>
      <c r="B127" s="16">
        <f t="shared" si="12"/>
        <v>10</v>
      </c>
      <c r="C127" s="16">
        <f t="shared" si="12"/>
        <v>13.8</v>
      </c>
      <c r="D127" s="16">
        <f t="shared" si="14"/>
        <v>-66000.000000001397</v>
      </c>
      <c r="E127" s="16">
        <f t="shared" si="11"/>
        <v>-66013.8000000014</v>
      </c>
      <c r="F127" s="16">
        <f t="shared" si="13"/>
        <v>0</v>
      </c>
      <c r="G127" s="54"/>
      <c r="H127" s="27" t="s">
        <v>20</v>
      </c>
      <c r="I127" s="16">
        <f>INTERCEPT(I123:I124,H123:H124)</f>
        <v>15.875</v>
      </c>
      <c r="J127" s="16">
        <f>INTERCEPT(J123:J124,H123:H124)</f>
        <v>-36000.000000000764</v>
      </c>
    </row>
    <row r="128" spans="1:11" s="16" customFormat="1" ht="15.75" customHeight="1" x14ac:dyDescent="0.3">
      <c r="A128" s="51"/>
      <c r="B128" s="16">
        <f t="shared" si="12"/>
        <v>20</v>
      </c>
      <c r="C128" s="16">
        <f t="shared" si="12"/>
        <v>13.8</v>
      </c>
      <c r="D128" s="16">
        <f t="shared" si="14"/>
        <v>-96000.000000002037</v>
      </c>
      <c r="E128" s="16">
        <f t="shared" si="11"/>
        <v>-96013.80000000204</v>
      </c>
      <c r="F128" s="16">
        <f t="shared" si="13"/>
        <v>0</v>
      </c>
      <c r="G128" s="54"/>
      <c r="H128" s="53" t="s">
        <v>46</v>
      </c>
      <c r="I128" s="53"/>
      <c r="J128" s="53"/>
      <c r="K128" s="38" t="s">
        <v>51</v>
      </c>
    </row>
    <row r="129" spans="1:11" s="16" customFormat="1" ht="15" customHeight="1" x14ac:dyDescent="0.3">
      <c r="A129" s="51"/>
      <c r="B129" s="16">
        <f t="shared" si="12"/>
        <v>30</v>
      </c>
      <c r="C129" s="16">
        <f t="shared" si="12"/>
        <v>14</v>
      </c>
      <c r="D129" s="16">
        <f t="shared" si="14"/>
        <v>-126000.00000000268</v>
      </c>
      <c r="E129" s="16">
        <f t="shared" si="11"/>
        <v>-126014.00000000268</v>
      </c>
      <c r="F129" s="16">
        <f t="shared" si="13"/>
        <v>0</v>
      </c>
      <c r="G129" s="54"/>
      <c r="H129" s="53" t="s">
        <v>48</v>
      </c>
      <c r="I129" s="53"/>
      <c r="J129" s="36">
        <f>(J126*I127-I126*J127)/(J126-I126)</f>
        <v>11.973702848858043</v>
      </c>
      <c r="K129" s="16">
        <f>J129</f>
        <v>11.973702848858043</v>
      </c>
    </row>
    <row r="130" spans="1:11" s="16" customFormat="1" ht="15.75" customHeight="1" x14ac:dyDescent="0.3">
      <c r="A130" s="51"/>
      <c r="B130" s="16">
        <f t="shared" si="12"/>
        <v>40</v>
      </c>
      <c r="C130" s="16">
        <f t="shared" si="12"/>
        <v>13.8</v>
      </c>
      <c r="D130" s="16">
        <f t="shared" si="14"/>
        <v>-156000.00000000332</v>
      </c>
      <c r="E130" s="16">
        <f t="shared" si="11"/>
        <v>-156013.80000000331</v>
      </c>
      <c r="F130" s="16">
        <f>F102</f>
        <v>0</v>
      </c>
      <c r="G130" s="54"/>
      <c r="H130" s="53" t="s">
        <v>47</v>
      </c>
      <c r="I130" s="53"/>
      <c r="J130" s="36">
        <f>ROUND((J129-J127)/J126,1)</f>
        <v>-12</v>
      </c>
      <c r="K130" s="24">
        <f>G76</f>
        <v>-15</v>
      </c>
    </row>
    <row r="131" spans="1:11" s="16" customFormat="1" ht="15" customHeight="1" x14ac:dyDescent="0.3">
      <c r="A131" s="51"/>
      <c r="B131" s="53" t="s">
        <v>38</v>
      </c>
      <c r="C131" s="53"/>
      <c r="D131" s="53"/>
      <c r="E131" s="53"/>
      <c r="F131" s="53"/>
      <c r="G131" s="53"/>
      <c r="H131" s="53"/>
      <c r="I131" s="53"/>
      <c r="J131" s="53"/>
    </row>
    <row r="132" spans="1:11" s="16" customFormat="1" ht="15" customHeight="1" x14ac:dyDescent="0.3">
      <c r="A132" s="51"/>
      <c r="B132" s="16" t="s">
        <v>39</v>
      </c>
      <c r="C132" s="16" t="s">
        <v>40</v>
      </c>
      <c r="D132" s="16" t="s">
        <v>11</v>
      </c>
      <c r="E132" s="16" t="s">
        <v>16</v>
      </c>
      <c r="F132" s="16" t="s">
        <v>17</v>
      </c>
      <c r="G132" s="16" t="s">
        <v>41</v>
      </c>
      <c r="H132" s="53" t="s">
        <v>42</v>
      </c>
      <c r="I132" s="53"/>
      <c r="J132" s="53"/>
    </row>
    <row r="133" spans="1:11" s="16" customFormat="1" ht="15" customHeight="1" x14ac:dyDescent="0.3">
      <c r="A133" s="51"/>
      <c r="B133" s="16">
        <f>B122</f>
        <v>-22</v>
      </c>
      <c r="C133" s="16">
        <f>D66</f>
        <v>11.4</v>
      </c>
      <c r="D133" s="16">
        <f>$C$119*B133+$D$119</f>
        <v>30000.000000000648</v>
      </c>
      <c r="E133" s="16">
        <f>D133-C133</f>
        <v>29988.600000000646</v>
      </c>
      <c r="F133" s="16">
        <f>IF(SIGN(E133*E134)=1,0,1)</f>
        <v>0</v>
      </c>
      <c r="G133" s="54">
        <f>MATCH(1,F133:F141,0)</f>
        <v>2</v>
      </c>
      <c r="H133" s="16" t="s">
        <v>10</v>
      </c>
      <c r="I133" s="16" t="s">
        <v>43</v>
      </c>
      <c r="J133" s="16" t="s">
        <v>44</v>
      </c>
    </row>
    <row r="134" spans="1:11" s="16" customFormat="1" ht="15" customHeight="1" x14ac:dyDescent="0.3">
      <c r="A134" s="51"/>
      <c r="B134" s="16">
        <f t="shared" ref="B134:B141" si="15">B123</f>
        <v>-15</v>
      </c>
      <c r="C134" s="16">
        <f t="shared" ref="C134:C141" si="16">D67</f>
        <v>15.6</v>
      </c>
      <c r="D134" s="16">
        <f t="shared" ref="D134:D141" si="17">$C$119*B134+$D$119</f>
        <v>9000.0000000001965</v>
      </c>
      <c r="E134" s="16">
        <f t="shared" ref="E134:E141" si="18">D134-C134</f>
        <v>8984.4000000001961</v>
      </c>
      <c r="F134" s="16">
        <f t="shared" ref="F134:F140" si="19">IF(SIGN(E134*E135)=1,0,1)</f>
        <v>1</v>
      </c>
      <c r="G134" s="54"/>
      <c r="H134" s="16">
        <f>INDEX(B133:B141,G133)</f>
        <v>-15</v>
      </c>
      <c r="I134" s="16">
        <f>INDEX(C133:C141,G133)</f>
        <v>15.6</v>
      </c>
      <c r="J134" s="16">
        <f>INDEX(D133:D141,G133)</f>
        <v>9000.0000000001965</v>
      </c>
    </row>
    <row r="135" spans="1:11" s="16" customFormat="1" ht="15" customHeight="1" x14ac:dyDescent="0.3">
      <c r="A135" s="51"/>
      <c r="B135" s="16">
        <f t="shared" si="15"/>
        <v>-7</v>
      </c>
      <c r="C135" s="16">
        <f t="shared" si="16"/>
        <v>19.8</v>
      </c>
      <c r="D135" s="16">
        <f t="shared" si="17"/>
        <v>-15000.000000000317</v>
      </c>
      <c r="E135" s="16">
        <f t="shared" si="18"/>
        <v>-15019.800000000316</v>
      </c>
      <c r="F135" s="16">
        <f t="shared" si="19"/>
        <v>0</v>
      </c>
      <c r="G135" s="54"/>
      <c r="H135" s="16">
        <f>INDEX(B133:B141,G133+1)</f>
        <v>-7</v>
      </c>
      <c r="I135" s="16">
        <f>INDEX(C133:C141,G133+1)</f>
        <v>19.8</v>
      </c>
      <c r="J135" s="16">
        <f>INDEX(D133:D141,G133+1)</f>
        <v>-15000.000000000317</v>
      </c>
    </row>
    <row r="136" spans="1:11" s="16" customFormat="1" ht="15" customHeight="1" x14ac:dyDescent="0.3">
      <c r="A136" s="51"/>
      <c r="B136" s="16">
        <f t="shared" si="15"/>
        <v>2</v>
      </c>
      <c r="C136" s="16">
        <f t="shared" si="16"/>
        <v>20</v>
      </c>
      <c r="D136" s="16">
        <f t="shared" si="17"/>
        <v>-42000.000000000895</v>
      </c>
      <c r="E136" s="16">
        <f t="shared" si="18"/>
        <v>-42020.000000000895</v>
      </c>
      <c r="F136" s="16">
        <f t="shared" si="19"/>
        <v>0</v>
      </c>
      <c r="G136" s="54"/>
      <c r="H136" s="53" t="s">
        <v>45</v>
      </c>
      <c r="I136" s="53"/>
      <c r="J136" s="53"/>
    </row>
    <row r="137" spans="1:11" s="16" customFormat="1" ht="15" customHeight="1" x14ac:dyDescent="0.3">
      <c r="A137" s="51"/>
      <c r="B137" s="16">
        <f t="shared" si="15"/>
        <v>7</v>
      </c>
      <c r="C137" s="16">
        <f t="shared" si="16"/>
        <v>20.2</v>
      </c>
      <c r="D137" s="16">
        <f t="shared" si="17"/>
        <v>-57000.000000001208</v>
      </c>
      <c r="E137" s="16">
        <f t="shared" si="18"/>
        <v>-57020.200000001205</v>
      </c>
      <c r="F137" s="16">
        <f t="shared" si="19"/>
        <v>0</v>
      </c>
      <c r="G137" s="54"/>
      <c r="H137" s="27" t="s">
        <v>19</v>
      </c>
      <c r="I137" s="16">
        <f>SLOPE(I134:I135,H134:H135)</f>
        <v>0.52500000000000013</v>
      </c>
      <c r="J137" s="16">
        <f>SLOPE(J134:J135,H134:H135)</f>
        <v>-3000.0000000000641</v>
      </c>
    </row>
    <row r="138" spans="1:11" s="16" customFormat="1" ht="15" customHeight="1" x14ac:dyDescent="0.3">
      <c r="A138" s="51"/>
      <c r="B138" s="16">
        <f t="shared" si="15"/>
        <v>10</v>
      </c>
      <c r="C138" s="16">
        <f t="shared" si="16"/>
        <v>20.2</v>
      </c>
      <c r="D138" s="16">
        <f t="shared" si="17"/>
        <v>-66000.000000001397</v>
      </c>
      <c r="E138" s="16">
        <f>D138-C138</f>
        <v>-66020.200000001394</v>
      </c>
      <c r="F138" s="16">
        <f>IF(SIGN(E138*E139)=1,0,1)</f>
        <v>0</v>
      </c>
      <c r="G138" s="54"/>
      <c r="H138" s="27" t="s">
        <v>20</v>
      </c>
      <c r="I138" s="16">
        <f>INTERCEPT(I134:I135,H134:H135)</f>
        <v>23.475000000000001</v>
      </c>
      <c r="J138" s="16">
        <f>INTERCEPT(J134:J135,H134:H135)</f>
        <v>-36000.000000000764</v>
      </c>
    </row>
    <row r="139" spans="1:11" s="16" customFormat="1" ht="15.75" customHeight="1" x14ac:dyDescent="0.3">
      <c r="A139" s="51"/>
      <c r="B139" s="16">
        <f t="shared" si="15"/>
        <v>20</v>
      </c>
      <c r="C139" s="16">
        <f t="shared" si="16"/>
        <v>20.2</v>
      </c>
      <c r="D139" s="16">
        <f t="shared" si="17"/>
        <v>-96000.000000002037</v>
      </c>
      <c r="E139" s="16">
        <f t="shared" si="18"/>
        <v>-96020.200000002034</v>
      </c>
      <c r="F139" s="16">
        <f t="shared" si="19"/>
        <v>0</v>
      </c>
      <c r="G139" s="54"/>
      <c r="H139" s="53" t="s">
        <v>46</v>
      </c>
      <c r="I139" s="53"/>
      <c r="J139" s="53"/>
      <c r="K139" s="38" t="s">
        <v>51</v>
      </c>
    </row>
    <row r="140" spans="1:11" s="16" customFormat="1" x14ac:dyDescent="0.3">
      <c r="A140" s="51"/>
      <c r="B140" s="16">
        <f t="shared" si="15"/>
        <v>30</v>
      </c>
      <c r="C140" s="16">
        <f t="shared" si="16"/>
        <v>20.399999999999999</v>
      </c>
      <c r="D140" s="16">
        <f t="shared" si="17"/>
        <v>-126000.00000000268</v>
      </c>
      <c r="E140" s="16">
        <f t="shared" si="18"/>
        <v>-126020.40000000267</v>
      </c>
      <c r="F140" s="16">
        <f t="shared" si="19"/>
        <v>0</v>
      </c>
      <c r="G140" s="54"/>
      <c r="H140" s="53" t="s">
        <v>48</v>
      </c>
      <c r="I140" s="53"/>
      <c r="J140" s="36">
        <f>(J137*I138-I137*J138)/(J137-I137)</f>
        <v>17.171994900892344</v>
      </c>
      <c r="K140" s="16">
        <f>J140</f>
        <v>17.171994900892344</v>
      </c>
    </row>
    <row r="141" spans="1:11" s="16" customFormat="1" x14ac:dyDescent="0.3">
      <c r="A141" s="51"/>
      <c r="B141" s="16">
        <f t="shared" si="15"/>
        <v>40</v>
      </c>
      <c r="C141" s="16">
        <f t="shared" si="16"/>
        <v>20</v>
      </c>
      <c r="D141" s="16">
        <f t="shared" si="17"/>
        <v>-156000.00000000332</v>
      </c>
      <c r="E141" s="16">
        <f t="shared" si="18"/>
        <v>-156020.00000000332</v>
      </c>
      <c r="F141" s="16">
        <f>F102</f>
        <v>0</v>
      </c>
      <c r="G141" s="54"/>
      <c r="H141" s="53" t="s">
        <v>47</v>
      </c>
      <c r="I141" s="53"/>
      <c r="J141" s="36">
        <f>ROUND((J140-J138)/J137,1)</f>
        <v>-12</v>
      </c>
      <c r="K141" s="24">
        <f>G76</f>
        <v>-15</v>
      </c>
    </row>
    <row r="142" spans="1:11" s="16" customFormat="1" x14ac:dyDescent="0.3"/>
    <row r="143" spans="1:11" s="16" customFormat="1" x14ac:dyDescent="0.3"/>
    <row r="144" spans="1:11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  <row r="332" s="16" customFormat="1" x14ac:dyDescent="0.3"/>
    <row r="333" s="16" customFormat="1" x14ac:dyDescent="0.3"/>
    <row r="334" s="16" customFormat="1" x14ac:dyDescent="0.3"/>
    <row r="335" s="16" customFormat="1" x14ac:dyDescent="0.3"/>
    <row r="336" s="13" customFormat="1" x14ac:dyDescent="0.3"/>
    <row r="337" s="13" customFormat="1" x14ac:dyDescent="0.3"/>
    <row r="338" s="16" customFormat="1" x14ac:dyDescent="0.3"/>
    <row r="339" s="16" customFormat="1" x14ac:dyDescent="0.3"/>
    <row r="340" s="16" customFormat="1" x14ac:dyDescent="0.3"/>
    <row r="341" s="16" customFormat="1" x14ac:dyDescent="0.3"/>
    <row r="342" s="16" customFormat="1" x14ac:dyDescent="0.3"/>
    <row r="343" s="16" customFormat="1" x14ac:dyDescent="0.3"/>
  </sheetData>
  <sheetProtection algorithmName="SHA-512" hashValue="GYGlhnn1QywKejZopIDhVLAeju//U4c2hnlnaBuXFMhMDeLxLXhrwkcCRtFmyNNqM5aGHDeNMKftvcmaldb5WQ==" saltValue="YZM9iS2pylKN83NOrrxWVQ==" spinCount="100000" sheet="1" objects="1" scenarios="1"/>
  <protectedRanges>
    <protectedRange sqref="C6:C9" name="Oblast1_1"/>
  </protectedRanges>
  <mergeCells count="59">
    <mergeCell ref="A9:B9"/>
    <mergeCell ref="A1:M3"/>
    <mergeCell ref="B4:D5"/>
    <mergeCell ref="A6:B6"/>
    <mergeCell ref="A7:B7"/>
    <mergeCell ref="A8:B8"/>
    <mergeCell ref="E12:L18"/>
    <mergeCell ref="B13:D18"/>
    <mergeCell ref="A65:A74"/>
    <mergeCell ref="E65:H65"/>
    <mergeCell ref="E66:F67"/>
    <mergeCell ref="E68:F69"/>
    <mergeCell ref="E70:F73"/>
    <mergeCell ref="H141:I141"/>
    <mergeCell ref="A87:A113"/>
    <mergeCell ref="B87:C87"/>
    <mergeCell ref="D87:E87"/>
    <mergeCell ref="F87:J91"/>
    <mergeCell ref="B92:J92"/>
    <mergeCell ref="H93:J93"/>
    <mergeCell ref="G94:G102"/>
    <mergeCell ref="H97:J97"/>
    <mergeCell ref="H100:J100"/>
    <mergeCell ref="H101:I101"/>
    <mergeCell ref="H102:I102"/>
    <mergeCell ref="B103:J103"/>
    <mergeCell ref="H104:J104"/>
    <mergeCell ref="G105:G113"/>
    <mergeCell ref="H108:J108"/>
    <mergeCell ref="H112:I112"/>
    <mergeCell ref="H113:I113"/>
    <mergeCell ref="A48:A57"/>
    <mergeCell ref="E48:H48"/>
    <mergeCell ref="E49:F50"/>
    <mergeCell ref="E51:F52"/>
    <mergeCell ref="E53:F56"/>
    <mergeCell ref="H111:J111"/>
    <mergeCell ref="A75:A86"/>
    <mergeCell ref="F75:F77"/>
    <mergeCell ref="B78:E78"/>
    <mergeCell ref="F78:F80"/>
    <mergeCell ref="B81:E81"/>
    <mergeCell ref="E82:E86"/>
    <mergeCell ref="A114:A141"/>
    <mergeCell ref="B114:J114"/>
    <mergeCell ref="E115:J119"/>
    <mergeCell ref="B120:J120"/>
    <mergeCell ref="H121:J121"/>
    <mergeCell ref="G122:G130"/>
    <mergeCell ref="H125:J125"/>
    <mergeCell ref="H128:J128"/>
    <mergeCell ref="H129:I129"/>
    <mergeCell ref="H130:I130"/>
    <mergeCell ref="B131:J131"/>
    <mergeCell ref="H132:J132"/>
    <mergeCell ref="G133:G141"/>
    <mergeCell ref="H136:J136"/>
    <mergeCell ref="H139:J139"/>
    <mergeCell ref="H140:I140"/>
  </mergeCells>
  <dataValidations count="3">
    <dataValidation type="list" allowBlank="1" showInputMessage="1" showErrorMessage="1" sqref="C7" xr:uid="{70CE244D-C61C-4B3A-9ECA-4D4152BE60EB}">
      <formula1>$G$68:$G$69</formula1>
    </dataValidation>
    <dataValidation type="list" allowBlank="1" showInputMessage="1" showErrorMessage="1" sqref="C9" xr:uid="{02B7B80B-1B65-49A1-A821-D77BAFD6B913}">
      <formula1>$G$66:$G$67</formula1>
    </dataValidation>
    <dataValidation type="list" allowBlank="1" showInputMessage="1" showErrorMessage="1" sqref="C10" xr:uid="{435EDDB8-CEB9-4071-93C1-1C5A5A7101BD}">
      <formula1>$C$59:$C$63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Group Box 1">
              <controlPr defaultSize="0" autoFill="0" autoPict="0">
                <anchor moveWithCells="1">
                  <from>
                    <xdr:col>0</xdr:col>
                    <xdr:colOff>464820</xdr:colOff>
                    <xdr:row>41</xdr:row>
                    <xdr:rowOff>83820</xdr:rowOff>
                  </from>
                  <to>
                    <xdr:col>11</xdr:col>
                    <xdr:colOff>388620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1950720</xdr:colOff>
                    <xdr:row>41</xdr:row>
                    <xdr:rowOff>106680</xdr:rowOff>
                  </from>
                  <to>
                    <xdr:col>1</xdr:col>
                    <xdr:colOff>2735580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2628900</xdr:colOff>
                    <xdr:row>41</xdr:row>
                    <xdr:rowOff>106680</xdr:rowOff>
                  </from>
                  <to>
                    <xdr:col>2</xdr:col>
                    <xdr:colOff>426720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304800</xdr:colOff>
                    <xdr:row>41</xdr:row>
                    <xdr:rowOff>106680</xdr:rowOff>
                  </from>
                  <to>
                    <xdr:col>3</xdr:col>
                    <xdr:colOff>419100</xdr:colOff>
                    <xdr:row>42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615D5-FBA9-4D1D-848F-D24B7100518D}">
  <sheetPr codeName="List3">
    <pageSetUpPr fitToPage="1"/>
  </sheetPr>
  <dimension ref="A1:MH257"/>
  <sheetViews>
    <sheetView tabSelected="1" zoomScale="85" zoomScaleNormal="85" workbookViewId="0">
      <selection sqref="A1:M46"/>
    </sheetView>
  </sheetViews>
  <sheetFormatPr defaultColWidth="9.109375" defaultRowHeight="14.4" x14ac:dyDescent="0.3"/>
  <cols>
    <col min="1" max="1" width="7.33203125" style="12" customWidth="1"/>
    <col min="2" max="2" width="44.88671875" style="12" customWidth="1"/>
    <col min="3" max="3" width="29.44140625" style="12" customWidth="1"/>
    <col min="4" max="4" width="12.5546875" style="12" customWidth="1"/>
    <col min="5" max="5" width="11.44140625" style="12" customWidth="1"/>
    <col min="6" max="9" width="9.109375" style="12"/>
    <col min="10" max="10" width="16.5546875" style="12" bestFit="1" customWidth="1"/>
    <col min="11" max="11" width="9.109375" style="12"/>
    <col min="12" max="12" width="6.5546875" style="12" customWidth="1"/>
    <col min="13" max="13" width="6.44140625" style="12" customWidth="1"/>
    <col min="14" max="15" width="9.109375" style="13"/>
    <col min="16" max="346" width="9.109375" style="16"/>
    <col min="347" max="16384" width="9.109375" style="12"/>
  </cols>
  <sheetData>
    <row r="1" spans="1:346" ht="9.9" customHeight="1" x14ac:dyDescent="0.3">
      <c r="A1" s="63" t="s">
        <v>61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346" ht="9.9" customHeight="1" x14ac:dyDescent="0.3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346" ht="9.9" customHeight="1" thickBot="1" x14ac:dyDescent="0.3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</row>
    <row r="4" spans="1:346" x14ac:dyDescent="0.3">
      <c r="A4" s="1"/>
      <c r="B4" s="72" t="s">
        <v>0</v>
      </c>
      <c r="C4" s="72"/>
      <c r="D4" s="72"/>
      <c r="E4" s="11"/>
      <c r="F4" s="11"/>
      <c r="G4" s="11"/>
      <c r="H4" s="11"/>
      <c r="I4" s="11"/>
      <c r="J4" s="11"/>
      <c r="K4" s="11"/>
      <c r="L4" s="11"/>
      <c r="M4" s="2"/>
    </row>
    <row r="5" spans="1:346" x14ac:dyDescent="0.3">
      <c r="A5" s="1"/>
      <c r="B5" s="72"/>
      <c r="C5" s="72"/>
      <c r="D5" s="72"/>
      <c r="E5" s="11"/>
      <c r="F5" s="11"/>
      <c r="G5" s="11"/>
      <c r="H5" s="11"/>
      <c r="I5" s="11"/>
      <c r="J5" s="11"/>
      <c r="K5" s="11"/>
      <c r="L5" s="11"/>
      <c r="M5" s="2"/>
    </row>
    <row r="6" spans="1:346" x14ac:dyDescent="0.3">
      <c r="A6" s="61" t="s">
        <v>1</v>
      </c>
      <c r="B6" s="62"/>
      <c r="C6" s="3">
        <v>-15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346" x14ac:dyDescent="0.3">
      <c r="A7" s="61" t="s">
        <v>3</v>
      </c>
      <c r="B7" s="62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346" x14ac:dyDescent="0.3">
      <c r="A8" s="61" t="s">
        <v>9</v>
      </c>
      <c r="B8" s="62"/>
      <c r="C8" s="40">
        <v>28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346" s="13" customFormat="1" x14ac:dyDescent="0.3">
      <c r="A9" s="61" t="s">
        <v>7</v>
      </c>
      <c r="B9" s="62"/>
      <c r="C9" s="3" t="s">
        <v>8</v>
      </c>
      <c r="D9" s="9" t="s">
        <v>6</v>
      </c>
      <c r="E9" s="11"/>
      <c r="F9" s="11"/>
      <c r="G9" s="11"/>
      <c r="H9" s="11"/>
      <c r="I9" s="11"/>
      <c r="J9" s="11"/>
      <c r="K9" s="11"/>
      <c r="L9" s="11"/>
      <c r="M9" s="2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</row>
    <row r="10" spans="1:346" s="13" customFormat="1" x14ac:dyDescent="0.3">
      <c r="A10" s="4"/>
      <c r="B10" s="14" t="s">
        <v>57</v>
      </c>
      <c r="C10" s="39">
        <v>3</v>
      </c>
      <c r="D10" s="9" t="s">
        <v>54</v>
      </c>
      <c r="E10" s="11"/>
      <c r="F10" s="11"/>
      <c r="G10" s="11"/>
      <c r="H10" s="11"/>
      <c r="I10" s="11"/>
      <c r="J10" s="11"/>
      <c r="K10" s="11"/>
      <c r="L10" s="11"/>
      <c r="M10" s="2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</row>
    <row r="11" spans="1:346" s="13" customFormat="1" x14ac:dyDescent="0.3">
      <c r="A11" s="4"/>
      <c r="B11" s="14" t="s">
        <v>60</v>
      </c>
      <c r="C11" s="50">
        <f>IF(C10="BEZ KASKÁDY",9,C10*9)</f>
        <v>27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</row>
    <row r="12" spans="1:346" s="13" customFormat="1" ht="15" customHeight="1" x14ac:dyDescent="0.3">
      <c r="A12" s="5"/>
      <c r="B12" s="10"/>
      <c r="C12" s="10"/>
      <c r="D12" s="10"/>
      <c r="E12" s="58" t="s">
        <v>58</v>
      </c>
      <c r="F12" s="58"/>
      <c r="G12" s="58"/>
      <c r="H12" s="58"/>
      <c r="I12" s="58"/>
      <c r="J12" s="58"/>
      <c r="K12" s="58"/>
      <c r="L12" s="58"/>
      <c r="M12" s="2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</row>
    <row r="13" spans="1:346" s="13" customFormat="1" ht="15" customHeight="1" x14ac:dyDescent="0.3">
      <c r="A13" s="1"/>
      <c r="B13" s="59" t="s">
        <v>59</v>
      </c>
      <c r="C13" s="60"/>
      <c r="D13" s="60"/>
      <c r="E13" s="58"/>
      <c r="F13" s="58"/>
      <c r="G13" s="58"/>
      <c r="H13" s="58"/>
      <c r="I13" s="58"/>
      <c r="J13" s="58"/>
      <c r="K13" s="58"/>
      <c r="L13" s="58"/>
      <c r="M13" s="2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</row>
    <row r="14" spans="1:346" s="13" customFormat="1" x14ac:dyDescent="0.3">
      <c r="A14" s="1"/>
      <c r="B14" s="60"/>
      <c r="C14" s="60"/>
      <c r="D14" s="60"/>
      <c r="E14" s="58"/>
      <c r="F14" s="58"/>
      <c r="G14" s="58"/>
      <c r="H14" s="58"/>
      <c r="I14" s="58"/>
      <c r="J14" s="58"/>
      <c r="K14" s="58"/>
      <c r="L14" s="58"/>
      <c r="M14" s="2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</row>
    <row r="15" spans="1:346" s="13" customFormat="1" x14ac:dyDescent="0.3">
      <c r="A15" s="1"/>
      <c r="B15" s="60"/>
      <c r="C15" s="60"/>
      <c r="D15" s="60"/>
      <c r="E15" s="58"/>
      <c r="F15" s="58"/>
      <c r="G15" s="58"/>
      <c r="H15" s="58"/>
      <c r="I15" s="58"/>
      <c r="J15" s="58"/>
      <c r="K15" s="58"/>
      <c r="L15" s="58"/>
      <c r="M15" s="2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</row>
    <row r="16" spans="1:346" s="13" customFormat="1" x14ac:dyDescent="0.3">
      <c r="A16" s="1"/>
      <c r="B16" s="60"/>
      <c r="C16" s="60"/>
      <c r="D16" s="60"/>
      <c r="E16" s="58"/>
      <c r="F16" s="58"/>
      <c r="G16" s="58"/>
      <c r="H16" s="58"/>
      <c r="I16" s="58"/>
      <c r="J16" s="58"/>
      <c r="K16" s="58"/>
      <c r="L16" s="58"/>
      <c r="M16" s="2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</row>
    <row r="17" spans="1:346" s="13" customFormat="1" x14ac:dyDescent="0.3">
      <c r="A17" s="1"/>
      <c r="B17" s="60"/>
      <c r="C17" s="60"/>
      <c r="D17" s="60"/>
      <c r="E17" s="58"/>
      <c r="F17" s="58"/>
      <c r="G17" s="58"/>
      <c r="H17" s="58"/>
      <c r="I17" s="58"/>
      <c r="J17" s="58"/>
      <c r="K17" s="58"/>
      <c r="L17" s="58"/>
      <c r="M17" s="2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</row>
    <row r="18" spans="1:346" s="13" customFormat="1" x14ac:dyDescent="0.3">
      <c r="A18" s="1"/>
      <c r="B18" s="60"/>
      <c r="C18" s="60"/>
      <c r="D18" s="60"/>
      <c r="E18" s="58"/>
      <c r="F18" s="58"/>
      <c r="G18" s="58"/>
      <c r="H18" s="58"/>
      <c r="I18" s="58"/>
      <c r="J18" s="58"/>
      <c r="K18" s="58"/>
      <c r="L18" s="58"/>
      <c r="M18" s="2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</row>
    <row r="19" spans="1:346" s="13" customFormat="1" x14ac:dyDescent="0.3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</row>
    <row r="20" spans="1:346" s="13" customFormat="1" x14ac:dyDescent="0.3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</row>
    <row r="21" spans="1:346" s="13" customFormat="1" x14ac:dyDescent="0.3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</row>
    <row r="22" spans="1:346" s="13" customFormat="1" x14ac:dyDescent="0.3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</row>
    <row r="23" spans="1:346" s="13" customFormat="1" x14ac:dyDescent="0.3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</row>
    <row r="24" spans="1:346" s="13" customFormat="1" x14ac:dyDescent="0.3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</row>
    <row r="25" spans="1:346" s="13" customFormat="1" x14ac:dyDescent="0.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</row>
    <row r="26" spans="1:346" s="13" customFormat="1" x14ac:dyDescent="0.3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</row>
    <row r="27" spans="1:346" s="13" customFormat="1" x14ac:dyDescent="0.3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</row>
    <row r="28" spans="1:346" s="13" customFormat="1" x14ac:dyDescent="0.3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</row>
    <row r="29" spans="1:346" s="13" customFormat="1" x14ac:dyDescent="0.3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</row>
    <row r="30" spans="1:346" s="13" customFormat="1" x14ac:dyDescent="0.3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</row>
    <row r="31" spans="1:346" s="13" customFormat="1" x14ac:dyDescent="0.3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</row>
    <row r="32" spans="1:346" s="13" customFormat="1" x14ac:dyDescent="0.3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</row>
    <row r="33" spans="1:346" s="13" customFormat="1" x14ac:dyDescent="0.3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</row>
    <row r="34" spans="1:346" s="13" customFormat="1" x14ac:dyDescent="0.3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</row>
    <row r="35" spans="1:346" s="13" customFormat="1" x14ac:dyDescent="0.3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</row>
    <row r="36" spans="1:346" s="13" customFormat="1" x14ac:dyDescent="0.3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</row>
    <row r="37" spans="1:346" s="13" customFormat="1" x14ac:dyDescent="0.3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</row>
    <row r="38" spans="1:346" s="13" customFormat="1" x14ac:dyDescent="0.3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</row>
    <row r="39" spans="1:346" s="13" customFormat="1" x14ac:dyDescent="0.3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</row>
    <row r="40" spans="1:346" s="13" customFormat="1" x14ac:dyDescent="0.3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</row>
    <row r="41" spans="1:346" s="13" customFormat="1" x14ac:dyDescent="0.3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</row>
    <row r="42" spans="1:346" s="13" customFormat="1" x14ac:dyDescent="0.3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  <c r="LZ42" s="16"/>
      <c r="MA42" s="16"/>
      <c r="MB42" s="16"/>
      <c r="MC42" s="16"/>
      <c r="MD42" s="16"/>
      <c r="ME42" s="16"/>
      <c r="MF42" s="16"/>
      <c r="MG42" s="16"/>
      <c r="MH42" s="16"/>
    </row>
    <row r="43" spans="1:346" s="13" customFormat="1" ht="15" thickBot="1" x14ac:dyDescent="0.35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</row>
    <row r="44" spans="1:346" s="13" customForma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</row>
    <row r="45" spans="1:346" s="13" customForma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</row>
    <row r="46" spans="1:346" s="13" customForma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</row>
    <row r="47" spans="1:346" s="16" customForma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346" s="16" customFormat="1" ht="22.8" x14ac:dyDescent="0.3">
      <c r="A48" s="51" t="s">
        <v>21</v>
      </c>
      <c r="B48" s="17" t="s">
        <v>18</v>
      </c>
      <c r="C48" s="17" t="s">
        <v>36</v>
      </c>
      <c r="D48" s="17" t="s">
        <v>35</v>
      </c>
      <c r="E48" s="52" t="s">
        <v>30</v>
      </c>
      <c r="F48" s="52"/>
      <c r="G48" s="52"/>
      <c r="H48" s="52"/>
      <c r="I48" s="15"/>
      <c r="J48" s="15"/>
      <c r="K48" s="15"/>
      <c r="L48" s="15"/>
      <c r="M48" s="15"/>
    </row>
    <row r="49" spans="1:13" s="16" customFormat="1" x14ac:dyDescent="0.3">
      <c r="A49" s="51"/>
      <c r="B49" s="42">
        <v>-22</v>
      </c>
      <c r="C49" s="44">
        <v>4.4000000000000004</v>
      </c>
      <c r="D49" s="45">
        <v>6.4</v>
      </c>
      <c r="E49" s="55" t="s">
        <v>31</v>
      </c>
      <c r="F49" s="55"/>
      <c r="G49" s="19" t="s">
        <v>8</v>
      </c>
      <c r="I49" s="15"/>
      <c r="J49" s="15"/>
      <c r="K49" s="15"/>
      <c r="L49" s="15"/>
      <c r="M49" s="15"/>
    </row>
    <row r="50" spans="1:13" s="16" customFormat="1" x14ac:dyDescent="0.3">
      <c r="A50" s="51"/>
      <c r="B50" s="42">
        <v>-15</v>
      </c>
      <c r="C50" s="44">
        <v>5.4</v>
      </c>
      <c r="D50" s="46">
        <v>7.7</v>
      </c>
      <c r="E50" s="55"/>
      <c r="F50" s="55"/>
      <c r="G50" s="19" t="s">
        <v>13</v>
      </c>
      <c r="I50" s="15"/>
      <c r="J50" s="15"/>
      <c r="K50" s="15"/>
      <c r="L50" s="15"/>
      <c r="M50" s="15"/>
    </row>
    <row r="51" spans="1:13" s="16" customFormat="1" x14ac:dyDescent="0.3">
      <c r="A51" s="51"/>
      <c r="B51" s="42">
        <v>-7</v>
      </c>
      <c r="C51" s="44">
        <v>6.7</v>
      </c>
      <c r="D51" s="45">
        <v>9.4</v>
      </c>
      <c r="E51" s="55" t="s">
        <v>32</v>
      </c>
      <c r="F51" s="55"/>
      <c r="G51" s="19">
        <v>15</v>
      </c>
      <c r="I51" s="15"/>
      <c r="J51" s="15"/>
      <c r="K51" s="15"/>
      <c r="L51" s="15"/>
      <c r="M51" s="15"/>
    </row>
    <row r="52" spans="1:13" s="16" customFormat="1" x14ac:dyDescent="0.3">
      <c r="A52" s="51"/>
      <c r="B52" s="42">
        <v>2</v>
      </c>
      <c r="C52" s="44">
        <v>7.2</v>
      </c>
      <c r="D52" s="45">
        <v>10.199999999999999</v>
      </c>
      <c r="E52" s="55"/>
      <c r="F52" s="55"/>
      <c r="G52" s="19">
        <v>20</v>
      </c>
      <c r="I52" s="15"/>
      <c r="J52" s="15"/>
      <c r="K52" s="15"/>
      <c r="L52" s="15"/>
      <c r="M52" s="15"/>
    </row>
    <row r="53" spans="1:13" s="16" customFormat="1" x14ac:dyDescent="0.3">
      <c r="A53" s="51"/>
      <c r="B53" s="42">
        <v>7</v>
      </c>
      <c r="C53" s="44">
        <v>7</v>
      </c>
      <c r="D53" s="47">
        <v>10</v>
      </c>
      <c r="E53" s="55" t="s">
        <v>33</v>
      </c>
      <c r="F53" s="55"/>
      <c r="G53" s="19">
        <v>-12</v>
      </c>
      <c r="I53" s="15"/>
      <c r="J53" s="15"/>
      <c r="K53" s="15" t="s">
        <v>56</v>
      </c>
      <c r="L53" s="15"/>
      <c r="M53" s="15"/>
    </row>
    <row r="54" spans="1:13" s="16" customFormat="1" x14ac:dyDescent="0.3">
      <c r="A54" s="51"/>
      <c r="B54" s="42">
        <v>10</v>
      </c>
      <c r="C54" s="44">
        <v>7.1</v>
      </c>
      <c r="D54" s="45">
        <v>10.1</v>
      </c>
      <c r="E54" s="55"/>
      <c r="F54" s="55"/>
      <c r="G54" s="19">
        <v>-15</v>
      </c>
      <c r="I54" s="15"/>
      <c r="J54" s="15"/>
      <c r="K54" s="15"/>
      <c r="L54" s="15"/>
      <c r="M54" s="15"/>
    </row>
    <row r="55" spans="1:13" s="16" customFormat="1" x14ac:dyDescent="0.3">
      <c r="A55" s="51"/>
      <c r="B55" s="42">
        <v>20</v>
      </c>
      <c r="C55" s="44">
        <v>7</v>
      </c>
      <c r="D55" s="46">
        <v>10</v>
      </c>
      <c r="E55" s="55"/>
      <c r="F55" s="55"/>
      <c r="G55" s="19">
        <v>-17</v>
      </c>
      <c r="I55" s="15"/>
      <c r="J55" s="15"/>
      <c r="K55" s="15"/>
      <c r="L55" s="15"/>
      <c r="M55" s="15"/>
    </row>
    <row r="56" spans="1:13" s="16" customFormat="1" x14ac:dyDescent="0.3">
      <c r="A56" s="51"/>
      <c r="B56" s="42">
        <v>30</v>
      </c>
      <c r="C56" s="48">
        <v>7</v>
      </c>
      <c r="D56" s="47">
        <v>10.1</v>
      </c>
      <c r="E56" s="55"/>
      <c r="F56" s="55"/>
      <c r="G56" s="19">
        <v>-20</v>
      </c>
      <c r="I56" s="15"/>
      <c r="J56" s="15"/>
      <c r="K56" s="15"/>
      <c r="L56" s="15"/>
      <c r="M56" s="15"/>
    </row>
    <row r="57" spans="1:13" s="16" customFormat="1" x14ac:dyDescent="0.3">
      <c r="A57" s="51"/>
      <c r="B57" s="42">
        <v>40</v>
      </c>
      <c r="C57" s="49">
        <v>7</v>
      </c>
      <c r="D57" s="45">
        <v>10.1</v>
      </c>
      <c r="I57" s="15"/>
      <c r="J57" s="15"/>
      <c r="K57" s="15"/>
      <c r="L57" s="15"/>
      <c r="M57" s="15"/>
    </row>
    <row r="58" spans="1:13" s="16" customForma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s="16" customFormat="1" x14ac:dyDescent="0.3">
      <c r="A59" s="15"/>
      <c r="B59" s="20" t="s">
        <v>53</v>
      </c>
      <c r="C59" s="15" t="s">
        <v>55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s="16" customFormat="1" x14ac:dyDescent="0.3">
      <c r="A60" s="15"/>
      <c r="B60" s="15"/>
      <c r="C60" s="15">
        <v>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s="16" customFormat="1" x14ac:dyDescent="0.3">
      <c r="A61" s="15"/>
      <c r="B61" s="15"/>
      <c r="C61" s="15">
        <v>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s="16" customFormat="1" x14ac:dyDescent="0.3">
      <c r="A62" s="15"/>
      <c r="B62" s="15"/>
      <c r="C62" s="15">
        <v>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s="16" customFormat="1" x14ac:dyDescent="0.3">
      <c r="A63" s="15"/>
      <c r="B63" s="15"/>
      <c r="C63" s="15">
        <v>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16" customFormat="1" x14ac:dyDescent="0.3">
      <c r="A64" s="21"/>
      <c r="B64" s="21"/>
      <c r="C64" s="21"/>
    </row>
    <row r="65" spans="1:11" s="16" customFormat="1" ht="22.8" x14ac:dyDescent="0.3">
      <c r="A65" s="51" t="s">
        <v>21</v>
      </c>
      <c r="B65" s="17" t="s">
        <v>18</v>
      </c>
      <c r="C65" s="17" t="s">
        <v>36</v>
      </c>
      <c r="D65" s="17" t="s">
        <v>35</v>
      </c>
      <c r="E65" s="52" t="s">
        <v>30</v>
      </c>
      <c r="F65" s="52"/>
      <c r="G65" s="52"/>
      <c r="H65" s="52"/>
      <c r="K65" s="16" t="s">
        <v>52</v>
      </c>
    </row>
    <row r="66" spans="1:11" s="16" customFormat="1" x14ac:dyDescent="0.3">
      <c r="A66" s="51"/>
      <c r="B66" s="18">
        <f>B49</f>
        <v>-22</v>
      </c>
      <c r="C66" s="18">
        <f t="shared" ref="C66:D74" si="0">IF($C$10=$C$59,C49*1,$C$10*C49)</f>
        <v>13.200000000000001</v>
      </c>
      <c r="D66" s="18">
        <f t="shared" si="0"/>
        <v>19.200000000000003</v>
      </c>
      <c r="E66" s="55" t="s">
        <v>31</v>
      </c>
      <c r="F66" s="55"/>
      <c r="G66" s="19" t="s">
        <v>8</v>
      </c>
      <c r="K66" s="16">
        <v>1</v>
      </c>
    </row>
    <row r="67" spans="1:11" s="16" customFormat="1" x14ac:dyDescent="0.3">
      <c r="A67" s="51"/>
      <c r="B67" s="18">
        <f t="shared" ref="B67:B74" si="1">B50</f>
        <v>-15</v>
      </c>
      <c r="C67" s="18">
        <f t="shared" si="0"/>
        <v>16.200000000000003</v>
      </c>
      <c r="D67" s="18">
        <f t="shared" si="0"/>
        <v>23.1</v>
      </c>
      <c r="E67" s="55"/>
      <c r="F67" s="55"/>
      <c r="G67" s="19" t="s">
        <v>13</v>
      </c>
      <c r="K67" s="16">
        <v>2</v>
      </c>
    </row>
    <row r="68" spans="1:11" s="16" customFormat="1" x14ac:dyDescent="0.3">
      <c r="A68" s="51"/>
      <c r="B68" s="18">
        <f t="shared" si="1"/>
        <v>-7</v>
      </c>
      <c r="C68" s="18">
        <f t="shared" si="0"/>
        <v>20.100000000000001</v>
      </c>
      <c r="D68" s="18">
        <f t="shared" si="0"/>
        <v>28.200000000000003</v>
      </c>
      <c r="E68" s="55" t="s">
        <v>32</v>
      </c>
      <c r="F68" s="55"/>
      <c r="G68" s="19">
        <v>15</v>
      </c>
      <c r="K68" s="16">
        <v>3</v>
      </c>
    </row>
    <row r="69" spans="1:11" s="16" customFormat="1" x14ac:dyDescent="0.3">
      <c r="A69" s="51"/>
      <c r="B69" s="18">
        <f t="shared" si="1"/>
        <v>2</v>
      </c>
      <c r="C69" s="18">
        <f t="shared" si="0"/>
        <v>21.6</v>
      </c>
      <c r="D69" s="18">
        <f t="shared" si="0"/>
        <v>30.599999999999998</v>
      </c>
      <c r="E69" s="55"/>
      <c r="F69" s="55"/>
      <c r="G69" s="19">
        <v>20</v>
      </c>
      <c r="K69" s="16">
        <v>4</v>
      </c>
    </row>
    <row r="70" spans="1:11" s="16" customFormat="1" x14ac:dyDescent="0.3">
      <c r="A70" s="51"/>
      <c r="B70" s="18">
        <f t="shared" si="1"/>
        <v>7</v>
      </c>
      <c r="C70" s="18">
        <f t="shared" si="0"/>
        <v>21</v>
      </c>
      <c r="D70" s="18">
        <f t="shared" si="0"/>
        <v>30</v>
      </c>
      <c r="E70" s="55" t="s">
        <v>33</v>
      </c>
      <c r="F70" s="55"/>
      <c r="G70" s="19">
        <v>-12</v>
      </c>
      <c r="K70" s="16">
        <v>5</v>
      </c>
    </row>
    <row r="71" spans="1:11" s="16" customFormat="1" x14ac:dyDescent="0.3">
      <c r="A71" s="51"/>
      <c r="B71" s="18">
        <f t="shared" si="1"/>
        <v>10</v>
      </c>
      <c r="C71" s="18">
        <f t="shared" si="0"/>
        <v>21.299999999999997</v>
      </c>
      <c r="D71" s="18">
        <f t="shared" si="0"/>
        <v>30.299999999999997</v>
      </c>
      <c r="E71" s="55"/>
      <c r="F71" s="55"/>
      <c r="G71" s="19">
        <v>-15</v>
      </c>
    </row>
    <row r="72" spans="1:11" s="16" customFormat="1" x14ac:dyDescent="0.3">
      <c r="A72" s="51"/>
      <c r="B72" s="18">
        <f t="shared" si="1"/>
        <v>20</v>
      </c>
      <c r="C72" s="18">
        <f t="shared" si="0"/>
        <v>21</v>
      </c>
      <c r="D72" s="18">
        <f t="shared" si="0"/>
        <v>30</v>
      </c>
      <c r="E72" s="55"/>
      <c r="F72" s="55"/>
      <c r="G72" s="19">
        <v>-17</v>
      </c>
    </row>
    <row r="73" spans="1:11" s="16" customFormat="1" x14ac:dyDescent="0.3">
      <c r="A73" s="51"/>
      <c r="B73" s="18">
        <f t="shared" si="1"/>
        <v>30</v>
      </c>
      <c r="C73" s="18">
        <f t="shared" si="0"/>
        <v>21</v>
      </c>
      <c r="D73" s="18">
        <f t="shared" si="0"/>
        <v>30.299999999999997</v>
      </c>
      <c r="E73" s="55"/>
      <c r="F73" s="55"/>
      <c r="G73" s="19">
        <v>-20</v>
      </c>
    </row>
    <row r="74" spans="1:11" s="16" customFormat="1" x14ac:dyDescent="0.3">
      <c r="A74" s="51"/>
      <c r="B74" s="18">
        <f t="shared" si="1"/>
        <v>40</v>
      </c>
      <c r="C74" s="18">
        <f t="shared" si="0"/>
        <v>21</v>
      </c>
      <c r="D74" s="18">
        <f t="shared" si="0"/>
        <v>30.299999999999997</v>
      </c>
    </row>
    <row r="75" spans="1:11" s="16" customFormat="1" ht="15" customHeight="1" x14ac:dyDescent="0.3">
      <c r="A75" s="51" t="s">
        <v>22</v>
      </c>
      <c r="B75" s="19" t="s">
        <v>23</v>
      </c>
      <c r="C75" s="22" t="s">
        <v>10</v>
      </c>
      <c r="D75" s="22" t="s">
        <v>11</v>
      </c>
      <c r="E75" s="19"/>
      <c r="F75" s="56" t="s">
        <v>28</v>
      </c>
      <c r="G75" s="15" t="s">
        <v>10</v>
      </c>
      <c r="H75" s="15" t="s">
        <v>11</v>
      </c>
    </row>
    <row r="76" spans="1:11" s="16" customFormat="1" ht="15" customHeight="1" x14ac:dyDescent="0.3">
      <c r="A76" s="51"/>
      <c r="B76" s="23" t="s">
        <v>12</v>
      </c>
      <c r="C76" s="22">
        <f>C7</f>
        <v>15</v>
      </c>
      <c r="D76" s="22">
        <f>C6</f>
        <v>-15</v>
      </c>
      <c r="E76" s="22" t="s">
        <v>2</v>
      </c>
      <c r="F76" s="56"/>
      <c r="G76" s="24">
        <v>-15</v>
      </c>
      <c r="H76" s="15">
        <f>D77</f>
        <v>28</v>
      </c>
    </row>
    <row r="77" spans="1:11" s="16" customFormat="1" ht="15.75" customHeight="1" x14ac:dyDescent="0.3">
      <c r="A77" s="51"/>
      <c r="B77" s="23" t="s">
        <v>4</v>
      </c>
      <c r="C77" s="25">
        <v>0</v>
      </c>
      <c r="D77" s="22">
        <f>IF(C9="OTOPNÁ TĚLESA",(C8)*1.1,(C8*1))</f>
        <v>28</v>
      </c>
      <c r="E77" s="22" t="s">
        <v>5</v>
      </c>
      <c r="F77" s="56"/>
      <c r="G77" s="15">
        <f>D76</f>
        <v>-15</v>
      </c>
      <c r="H77" s="15">
        <f>D77</f>
        <v>28</v>
      </c>
    </row>
    <row r="78" spans="1:11" s="16" customFormat="1" ht="15" customHeight="1" x14ac:dyDescent="0.3">
      <c r="A78" s="51"/>
      <c r="B78" s="52" t="s">
        <v>24</v>
      </c>
      <c r="C78" s="52"/>
      <c r="D78" s="52"/>
      <c r="E78" s="52"/>
      <c r="F78" s="56" t="s">
        <v>29</v>
      </c>
      <c r="G78" s="15" t="s">
        <v>10</v>
      </c>
      <c r="H78" s="15" t="s">
        <v>11</v>
      </c>
    </row>
    <row r="79" spans="1:11" s="16" customFormat="1" ht="15" customHeight="1" x14ac:dyDescent="0.3">
      <c r="A79" s="51"/>
      <c r="B79" s="15" t="s">
        <v>10</v>
      </c>
      <c r="C79" s="15">
        <f>C76</f>
        <v>15</v>
      </c>
      <c r="D79" s="26">
        <f>D76</f>
        <v>-15</v>
      </c>
      <c r="E79" s="15">
        <f>D76</f>
        <v>-15</v>
      </c>
      <c r="F79" s="56"/>
      <c r="G79" s="24">
        <f>G77</f>
        <v>-15</v>
      </c>
      <c r="H79" s="15">
        <f>H76</f>
        <v>28</v>
      </c>
    </row>
    <row r="80" spans="1:11" s="16" customFormat="1" ht="15.75" customHeight="1" x14ac:dyDescent="0.3">
      <c r="A80" s="51"/>
      <c r="B80" s="15" t="s">
        <v>11</v>
      </c>
      <c r="C80" s="26">
        <f>C77</f>
        <v>0</v>
      </c>
      <c r="D80" s="15">
        <f>D77</f>
        <v>28</v>
      </c>
      <c r="E80" s="26">
        <f>C77</f>
        <v>0</v>
      </c>
      <c r="F80" s="56"/>
      <c r="G80" s="15">
        <f>G77</f>
        <v>-15</v>
      </c>
      <c r="H80" s="15">
        <v>0</v>
      </c>
    </row>
    <row r="81" spans="1:10" s="16" customFormat="1" ht="15" customHeight="1" x14ac:dyDescent="0.3">
      <c r="A81" s="51"/>
      <c r="B81" s="52" t="s">
        <v>25</v>
      </c>
      <c r="C81" s="52"/>
      <c r="D81" s="52"/>
      <c r="E81" s="52"/>
    </row>
    <row r="82" spans="1:10" s="16" customFormat="1" ht="15" customHeight="1" x14ac:dyDescent="0.3">
      <c r="A82" s="51"/>
      <c r="B82" s="15" t="s">
        <v>26</v>
      </c>
      <c r="C82" s="27" t="s">
        <v>10</v>
      </c>
      <c r="D82" s="28" t="s">
        <v>11</v>
      </c>
      <c r="E82" s="53"/>
    </row>
    <row r="83" spans="1:10" s="16" customFormat="1" ht="15" customHeight="1" x14ac:dyDescent="0.3">
      <c r="A83" s="51"/>
      <c r="B83" s="27">
        <v>1</v>
      </c>
      <c r="C83" s="27">
        <f>C76</f>
        <v>15</v>
      </c>
      <c r="D83" s="28">
        <f>C77</f>
        <v>0</v>
      </c>
      <c r="E83" s="53"/>
    </row>
    <row r="84" spans="1:10" s="16" customFormat="1" ht="15.75" customHeight="1" x14ac:dyDescent="0.3">
      <c r="A84" s="51"/>
      <c r="B84" s="27">
        <v>2</v>
      </c>
      <c r="C84" s="27">
        <f>D76</f>
        <v>-15</v>
      </c>
      <c r="D84" s="27">
        <f>D77</f>
        <v>28</v>
      </c>
      <c r="E84" s="53"/>
    </row>
    <row r="85" spans="1:10" s="16" customFormat="1" x14ac:dyDescent="0.3">
      <c r="A85" s="51"/>
      <c r="B85" s="29"/>
      <c r="C85" s="29" t="s">
        <v>14</v>
      </c>
      <c r="D85" s="29" t="s">
        <v>15</v>
      </c>
      <c r="E85" s="53"/>
    </row>
    <row r="86" spans="1:10" s="16" customFormat="1" x14ac:dyDescent="0.3">
      <c r="A86" s="51"/>
      <c r="B86" s="15" t="s">
        <v>27</v>
      </c>
      <c r="C86" s="30" cm="1">
        <f t="array" ref="C86:D86">LINEST(D83:D84,C83:C84,1)</f>
        <v>-0.93333333333333335</v>
      </c>
      <c r="D86" s="31">
        <v>14</v>
      </c>
      <c r="E86" s="53"/>
    </row>
    <row r="87" spans="1:10" s="16" customFormat="1" ht="15" customHeight="1" x14ac:dyDescent="0.3">
      <c r="A87" s="51" t="s">
        <v>34</v>
      </c>
      <c r="B87" s="57" t="s">
        <v>36</v>
      </c>
      <c r="C87" s="57"/>
      <c r="D87" s="57" t="s">
        <v>35</v>
      </c>
      <c r="E87" s="57"/>
      <c r="F87" s="51"/>
      <c r="G87" s="51"/>
      <c r="H87" s="51"/>
      <c r="I87" s="51"/>
      <c r="J87" s="51"/>
    </row>
    <row r="88" spans="1:10" s="16" customFormat="1" ht="15" customHeight="1" x14ac:dyDescent="0.3">
      <c r="A88" s="51"/>
      <c r="B88" s="25" t="s">
        <v>10</v>
      </c>
      <c r="C88" s="25" t="s">
        <v>11</v>
      </c>
      <c r="D88" s="25" t="s">
        <v>10</v>
      </c>
      <c r="E88" s="25" t="s">
        <v>11</v>
      </c>
      <c r="F88" s="51"/>
      <c r="G88" s="51"/>
      <c r="H88" s="51"/>
      <c r="I88" s="51"/>
      <c r="J88" s="51"/>
    </row>
    <row r="89" spans="1:10" s="16" customFormat="1" ht="15" customHeight="1" x14ac:dyDescent="0.3">
      <c r="A89" s="51"/>
      <c r="B89" s="32">
        <f>B90</f>
        <v>-6.60606060606061</v>
      </c>
      <c r="C89" s="33">
        <f>C90</f>
        <v>20.165656565656569</v>
      </c>
      <c r="D89" s="32">
        <f>D90</f>
        <v>-11.880636604774535</v>
      </c>
      <c r="E89" s="33">
        <f>E90</f>
        <v>25.088594164456232</v>
      </c>
      <c r="F89" s="51"/>
      <c r="G89" s="51"/>
      <c r="H89" s="51"/>
      <c r="I89" s="51"/>
      <c r="J89" s="51"/>
    </row>
    <row r="90" spans="1:10" s="16" customFormat="1" ht="15" customHeight="1" x14ac:dyDescent="0.3">
      <c r="A90" s="51"/>
      <c r="B90" s="34">
        <f>J102</f>
        <v>-6.60606060606061</v>
      </c>
      <c r="C90" s="33">
        <f>J101</f>
        <v>20.165656565656569</v>
      </c>
      <c r="D90" s="32">
        <f>J113</f>
        <v>-11.880636604774535</v>
      </c>
      <c r="E90" s="35">
        <f>J112</f>
        <v>25.088594164456232</v>
      </c>
      <c r="F90" s="51"/>
      <c r="G90" s="51"/>
      <c r="H90" s="51"/>
      <c r="I90" s="51"/>
      <c r="J90" s="51"/>
    </row>
    <row r="91" spans="1:10" s="16" customFormat="1" ht="15" customHeight="1" x14ac:dyDescent="0.3">
      <c r="A91" s="51"/>
      <c r="B91" s="32">
        <f>B90</f>
        <v>-6.60606060606061</v>
      </c>
      <c r="C91" s="33">
        <v>0</v>
      </c>
      <c r="D91" s="32">
        <f>D90</f>
        <v>-11.880636604774535</v>
      </c>
      <c r="E91" s="33">
        <v>0</v>
      </c>
      <c r="F91" s="51"/>
      <c r="G91" s="51"/>
      <c r="H91" s="51"/>
      <c r="I91" s="51"/>
      <c r="J91" s="51"/>
    </row>
    <row r="92" spans="1:10" s="16" customFormat="1" ht="15" customHeight="1" x14ac:dyDescent="0.3">
      <c r="A92" s="51"/>
      <c r="B92" s="53" t="s">
        <v>37</v>
      </c>
      <c r="C92" s="53"/>
      <c r="D92" s="53"/>
      <c r="E92" s="53"/>
      <c r="F92" s="53"/>
      <c r="G92" s="53"/>
      <c r="H92" s="53"/>
      <c r="I92" s="53"/>
      <c r="J92" s="53"/>
    </row>
    <row r="93" spans="1:10" s="16" customFormat="1" ht="15" customHeight="1" x14ac:dyDescent="0.3">
      <c r="A93" s="51"/>
      <c r="B93" s="16" t="s">
        <v>39</v>
      </c>
      <c r="C93" s="16" t="s">
        <v>40</v>
      </c>
      <c r="D93" s="16" t="s">
        <v>11</v>
      </c>
      <c r="E93" s="16" t="s">
        <v>16</v>
      </c>
      <c r="F93" s="16" t="s">
        <v>17</v>
      </c>
      <c r="G93" s="16" t="s">
        <v>41</v>
      </c>
      <c r="H93" s="53" t="s">
        <v>42</v>
      </c>
      <c r="I93" s="53"/>
      <c r="J93" s="53"/>
    </row>
    <row r="94" spans="1:10" s="16" customFormat="1" ht="15" customHeight="1" x14ac:dyDescent="0.3">
      <c r="A94" s="51"/>
      <c r="B94" s="16">
        <f t="shared" ref="B94:C102" si="2">B66</f>
        <v>-22</v>
      </c>
      <c r="C94" s="16">
        <f t="shared" si="2"/>
        <v>13.200000000000001</v>
      </c>
      <c r="D94" s="16">
        <f>$C$86*B94+$D$86</f>
        <v>34.533333333333331</v>
      </c>
      <c r="E94" s="16">
        <f>D94-C94</f>
        <v>21.333333333333329</v>
      </c>
      <c r="F94" s="16">
        <f>IF(SIGN(E94*E95)=1,0,1)</f>
        <v>0</v>
      </c>
      <c r="G94" s="54">
        <f>MATCH(1,F94:F102,0)</f>
        <v>3</v>
      </c>
      <c r="H94" s="16" t="s">
        <v>10</v>
      </c>
      <c r="I94" s="16" t="s">
        <v>43</v>
      </c>
      <c r="J94" s="16" t="s">
        <v>44</v>
      </c>
    </row>
    <row r="95" spans="1:10" s="16" customFormat="1" ht="15" customHeight="1" x14ac:dyDescent="0.3">
      <c r="A95" s="51"/>
      <c r="B95" s="16">
        <f t="shared" si="2"/>
        <v>-15</v>
      </c>
      <c r="C95" s="16">
        <f t="shared" si="2"/>
        <v>16.200000000000003</v>
      </c>
      <c r="D95" s="16">
        <f t="shared" ref="D95:D102" si="3">$C$86*B95+$D$86</f>
        <v>28</v>
      </c>
      <c r="E95" s="16">
        <f t="shared" ref="E95:E102" si="4">D95-C95</f>
        <v>11.799999999999997</v>
      </c>
      <c r="F95" s="16">
        <f t="shared" ref="F95:F101" si="5">IF(SIGN(E95*E96)=1,0,1)</f>
        <v>0</v>
      </c>
      <c r="G95" s="54"/>
      <c r="H95" s="16">
        <f>INDEX(B94:B102,G94)</f>
        <v>-7</v>
      </c>
      <c r="I95" s="16">
        <f>INDEX(C94:C102,G94)</f>
        <v>20.100000000000001</v>
      </c>
      <c r="J95" s="16">
        <f>INDEX(D94:D102,G94)</f>
        <v>20.533333333333331</v>
      </c>
    </row>
    <row r="96" spans="1:10" s="16" customFormat="1" ht="15" customHeight="1" x14ac:dyDescent="0.3">
      <c r="A96" s="51"/>
      <c r="B96" s="16">
        <f t="shared" si="2"/>
        <v>-7</v>
      </c>
      <c r="C96" s="16">
        <f t="shared" si="2"/>
        <v>20.100000000000001</v>
      </c>
      <c r="D96" s="16">
        <f t="shared" si="3"/>
        <v>20.533333333333331</v>
      </c>
      <c r="E96" s="16">
        <f t="shared" si="4"/>
        <v>0.43333333333333002</v>
      </c>
      <c r="F96" s="16">
        <f t="shared" si="5"/>
        <v>1</v>
      </c>
      <c r="G96" s="54"/>
      <c r="H96" s="16">
        <f>INDEX(B94:B102,G94+1)</f>
        <v>2</v>
      </c>
      <c r="I96" s="16">
        <f>INDEX(C94:C102,G94+1)</f>
        <v>21.6</v>
      </c>
      <c r="J96" s="16">
        <f>INDEX(D94:D102,G94+1)</f>
        <v>12.133333333333333</v>
      </c>
    </row>
    <row r="97" spans="1:10" s="16" customFormat="1" ht="15" customHeight="1" x14ac:dyDescent="0.3">
      <c r="A97" s="51"/>
      <c r="B97" s="16">
        <f t="shared" si="2"/>
        <v>2</v>
      </c>
      <c r="C97" s="16">
        <f t="shared" si="2"/>
        <v>21.6</v>
      </c>
      <c r="D97" s="16">
        <f t="shared" si="3"/>
        <v>12.133333333333333</v>
      </c>
      <c r="E97" s="16">
        <f t="shared" si="4"/>
        <v>-9.4666666666666686</v>
      </c>
      <c r="F97" s="16">
        <f t="shared" si="5"/>
        <v>0</v>
      </c>
      <c r="G97" s="54"/>
      <c r="H97" s="53" t="s">
        <v>45</v>
      </c>
      <c r="I97" s="53"/>
      <c r="J97" s="53"/>
    </row>
    <row r="98" spans="1:10" s="16" customFormat="1" x14ac:dyDescent="0.3">
      <c r="A98" s="51"/>
      <c r="B98" s="16">
        <f t="shared" si="2"/>
        <v>7</v>
      </c>
      <c r="C98" s="16">
        <f t="shared" si="2"/>
        <v>21</v>
      </c>
      <c r="D98" s="16">
        <f t="shared" si="3"/>
        <v>7.4666666666666668</v>
      </c>
      <c r="E98" s="16">
        <f t="shared" si="4"/>
        <v>-13.533333333333333</v>
      </c>
      <c r="F98" s="16">
        <f t="shared" si="5"/>
        <v>0</v>
      </c>
      <c r="G98" s="54"/>
      <c r="H98" s="27" t="s">
        <v>19</v>
      </c>
      <c r="I98" s="16">
        <f>SLOPE(I95:I96,H95:H96)</f>
        <v>0.16666666666666666</v>
      </c>
      <c r="J98" s="16">
        <f>SLOPE(J95:J96,H95:H96)</f>
        <v>-0.93333333333333324</v>
      </c>
    </row>
    <row r="99" spans="1:10" s="16" customFormat="1" x14ac:dyDescent="0.3">
      <c r="A99" s="51"/>
      <c r="B99" s="16">
        <f t="shared" si="2"/>
        <v>10</v>
      </c>
      <c r="C99" s="16">
        <f t="shared" si="2"/>
        <v>21.299999999999997</v>
      </c>
      <c r="D99" s="16">
        <f t="shared" si="3"/>
        <v>4.6666666666666661</v>
      </c>
      <c r="E99" s="16">
        <f t="shared" si="4"/>
        <v>-16.633333333333333</v>
      </c>
      <c r="F99" s="16">
        <f t="shared" si="5"/>
        <v>0</v>
      </c>
      <c r="G99" s="54"/>
      <c r="H99" s="27" t="s">
        <v>20</v>
      </c>
      <c r="I99" s="16">
        <f>INTERCEPT(I95:I96,H95:H96)</f>
        <v>21.266666666666669</v>
      </c>
      <c r="J99" s="16">
        <f>INTERCEPT(J95:J96,H95:H96)</f>
        <v>14</v>
      </c>
    </row>
    <row r="100" spans="1:10" s="16" customFormat="1" x14ac:dyDescent="0.3">
      <c r="A100" s="51"/>
      <c r="B100" s="16">
        <f t="shared" si="2"/>
        <v>20</v>
      </c>
      <c r="C100" s="16">
        <f t="shared" si="2"/>
        <v>21</v>
      </c>
      <c r="D100" s="16">
        <f t="shared" si="3"/>
        <v>-4.6666666666666679</v>
      </c>
      <c r="E100" s="16">
        <f t="shared" si="4"/>
        <v>-25.666666666666668</v>
      </c>
      <c r="F100" s="16">
        <f t="shared" si="5"/>
        <v>0</v>
      </c>
      <c r="G100" s="54"/>
      <c r="H100" s="53" t="s">
        <v>46</v>
      </c>
      <c r="I100" s="53"/>
      <c r="J100" s="53"/>
    </row>
    <row r="101" spans="1:10" s="16" customFormat="1" x14ac:dyDescent="0.3">
      <c r="A101" s="51"/>
      <c r="B101" s="16">
        <f t="shared" si="2"/>
        <v>30</v>
      </c>
      <c r="C101" s="16">
        <f t="shared" si="2"/>
        <v>21</v>
      </c>
      <c r="D101" s="16">
        <f t="shared" si="3"/>
        <v>-14</v>
      </c>
      <c r="E101" s="16">
        <f t="shared" si="4"/>
        <v>-35</v>
      </c>
      <c r="F101" s="16">
        <f t="shared" si="5"/>
        <v>0</v>
      </c>
      <c r="G101" s="54"/>
      <c r="H101" s="53" t="s">
        <v>47</v>
      </c>
      <c r="I101" s="53"/>
      <c r="J101" s="36">
        <f>(J98*I99-I98*J99)/(J98-I98)</f>
        <v>20.165656565656569</v>
      </c>
    </row>
    <row r="102" spans="1:10" s="16" customFormat="1" x14ac:dyDescent="0.3">
      <c r="A102" s="51"/>
      <c r="B102" s="16">
        <f t="shared" si="2"/>
        <v>40</v>
      </c>
      <c r="C102" s="16">
        <f t="shared" si="2"/>
        <v>21</v>
      </c>
      <c r="D102" s="16">
        <f t="shared" si="3"/>
        <v>-23.333333333333336</v>
      </c>
      <c r="E102" s="16">
        <f t="shared" si="4"/>
        <v>-44.333333333333336</v>
      </c>
      <c r="F102" s="16">
        <f>H80</f>
        <v>0</v>
      </c>
      <c r="G102" s="54"/>
      <c r="H102" s="53" t="s">
        <v>48</v>
      </c>
      <c r="I102" s="53"/>
      <c r="J102" s="36">
        <f>(J101-J99)/J98</f>
        <v>-6.60606060606061</v>
      </c>
    </row>
    <row r="103" spans="1:10" s="16" customFormat="1" x14ac:dyDescent="0.3">
      <c r="A103" s="51"/>
      <c r="B103" s="53" t="s">
        <v>38</v>
      </c>
      <c r="C103" s="53"/>
      <c r="D103" s="53"/>
      <c r="E103" s="53"/>
      <c r="F103" s="53"/>
      <c r="G103" s="53"/>
      <c r="H103" s="53"/>
      <c r="I103" s="53"/>
      <c r="J103" s="53"/>
    </row>
    <row r="104" spans="1:10" s="16" customFormat="1" x14ac:dyDescent="0.3">
      <c r="A104" s="51"/>
      <c r="B104" s="16" t="s">
        <v>39</v>
      </c>
      <c r="C104" s="16" t="s">
        <v>40</v>
      </c>
      <c r="D104" s="16" t="s">
        <v>11</v>
      </c>
      <c r="E104" s="16" t="s">
        <v>16</v>
      </c>
      <c r="F104" s="16" t="s">
        <v>17</v>
      </c>
      <c r="G104" s="16" t="s">
        <v>41</v>
      </c>
      <c r="H104" s="53" t="s">
        <v>42</v>
      </c>
      <c r="I104" s="53"/>
      <c r="J104" s="53"/>
    </row>
    <row r="105" spans="1:10" s="16" customFormat="1" x14ac:dyDescent="0.3">
      <c r="A105" s="51"/>
      <c r="B105" s="16">
        <f>B66</f>
        <v>-22</v>
      </c>
      <c r="C105" s="16">
        <f>D66</f>
        <v>19.200000000000003</v>
      </c>
      <c r="D105" s="16">
        <f>$C$86*B105+$D$86</f>
        <v>34.533333333333331</v>
      </c>
      <c r="E105" s="16">
        <f>D105-C105</f>
        <v>15.333333333333329</v>
      </c>
      <c r="F105" s="16">
        <f>IF(SIGN(E105*E106)=1,0,1)</f>
        <v>0</v>
      </c>
      <c r="G105" s="54">
        <f>MATCH(1,F105:F113,0)</f>
        <v>2</v>
      </c>
      <c r="H105" s="16" t="s">
        <v>10</v>
      </c>
      <c r="I105" s="16" t="s">
        <v>43</v>
      </c>
      <c r="J105" s="16" t="s">
        <v>44</v>
      </c>
    </row>
    <row r="106" spans="1:10" s="16" customFormat="1" x14ac:dyDescent="0.3">
      <c r="A106" s="51"/>
      <c r="B106" s="16">
        <f t="shared" ref="B106:B113" si="6">B67</f>
        <v>-15</v>
      </c>
      <c r="C106" s="16">
        <f t="shared" ref="C106:C113" si="7">D67</f>
        <v>23.1</v>
      </c>
      <c r="D106" s="16">
        <f t="shared" ref="D106:D113" si="8">$C$86*B106+$D$86</f>
        <v>28</v>
      </c>
      <c r="E106" s="16">
        <f t="shared" ref="E106:E113" si="9">D106-C106</f>
        <v>4.8999999999999986</v>
      </c>
      <c r="F106" s="16">
        <f t="shared" ref="F106:F112" si="10">IF(SIGN(E106*E107)=1,0,1)</f>
        <v>1</v>
      </c>
      <c r="G106" s="54"/>
      <c r="H106" s="16">
        <f>INDEX(B105:B113,G105)</f>
        <v>-15</v>
      </c>
      <c r="I106" s="16">
        <f>INDEX(C105:C113,G105)</f>
        <v>23.1</v>
      </c>
      <c r="J106" s="16">
        <f>INDEX(D105:D113,G105)</f>
        <v>28</v>
      </c>
    </row>
    <row r="107" spans="1:10" s="16" customFormat="1" x14ac:dyDescent="0.3">
      <c r="A107" s="51"/>
      <c r="B107" s="16">
        <f t="shared" si="6"/>
        <v>-7</v>
      </c>
      <c r="C107" s="16">
        <f t="shared" si="7"/>
        <v>28.200000000000003</v>
      </c>
      <c r="D107" s="16">
        <f t="shared" si="8"/>
        <v>20.533333333333331</v>
      </c>
      <c r="E107" s="16">
        <f t="shared" si="9"/>
        <v>-7.6666666666666714</v>
      </c>
      <c r="F107" s="16">
        <f t="shared" si="10"/>
        <v>0</v>
      </c>
      <c r="G107" s="54"/>
      <c r="H107" s="16">
        <f>INDEX(B105:B113,G105+1)</f>
        <v>-7</v>
      </c>
      <c r="I107" s="16">
        <f>INDEX(C105:C113,G105+1)</f>
        <v>28.200000000000003</v>
      </c>
      <c r="J107" s="16">
        <f>INDEX(D105:D113,G105+1)</f>
        <v>20.533333333333331</v>
      </c>
    </row>
    <row r="108" spans="1:10" s="16" customFormat="1" x14ac:dyDescent="0.3">
      <c r="A108" s="51"/>
      <c r="B108" s="16">
        <f t="shared" si="6"/>
        <v>2</v>
      </c>
      <c r="C108" s="16">
        <f t="shared" si="7"/>
        <v>30.599999999999998</v>
      </c>
      <c r="D108" s="16">
        <f t="shared" si="8"/>
        <v>12.133333333333333</v>
      </c>
      <c r="E108" s="16">
        <f t="shared" si="9"/>
        <v>-18.466666666666665</v>
      </c>
      <c r="F108" s="16">
        <f t="shared" si="10"/>
        <v>0</v>
      </c>
      <c r="G108" s="54"/>
      <c r="H108" s="53" t="s">
        <v>45</v>
      </c>
      <c r="I108" s="53"/>
      <c r="J108" s="53"/>
    </row>
    <row r="109" spans="1:10" s="16" customFormat="1" x14ac:dyDescent="0.3">
      <c r="A109" s="51"/>
      <c r="B109" s="16">
        <f t="shared" si="6"/>
        <v>7</v>
      </c>
      <c r="C109" s="16">
        <f t="shared" si="7"/>
        <v>30</v>
      </c>
      <c r="D109" s="16">
        <f t="shared" si="8"/>
        <v>7.4666666666666668</v>
      </c>
      <c r="E109" s="16">
        <f t="shared" si="9"/>
        <v>-22.533333333333331</v>
      </c>
      <c r="F109" s="16">
        <f t="shared" si="10"/>
        <v>0</v>
      </c>
      <c r="G109" s="54"/>
      <c r="H109" s="27" t="s">
        <v>19</v>
      </c>
      <c r="I109" s="16">
        <f>SLOPE(I106:I107,H106:H107)</f>
        <v>0.63750000000000018</v>
      </c>
      <c r="J109" s="16">
        <f>SLOPE(J106:J107,H106:H107)</f>
        <v>-0.93333333333333357</v>
      </c>
    </row>
    <row r="110" spans="1:10" s="16" customFormat="1" x14ac:dyDescent="0.3">
      <c r="A110" s="51"/>
      <c r="B110" s="16">
        <f t="shared" si="6"/>
        <v>10</v>
      </c>
      <c r="C110" s="16">
        <f t="shared" si="7"/>
        <v>30.299999999999997</v>
      </c>
      <c r="D110" s="16">
        <f t="shared" si="8"/>
        <v>4.6666666666666661</v>
      </c>
      <c r="E110" s="16">
        <f t="shared" si="9"/>
        <v>-25.633333333333333</v>
      </c>
      <c r="F110" s="16">
        <f t="shared" si="10"/>
        <v>0</v>
      </c>
      <c r="G110" s="54"/>
      <c r="H110" s="27" t="s">
        <v>20</v>
      </c>
      <c r="I110" s="16">
        <f>INTERCEPT(I106:I107,H106:H107)</f>
        <v>32.662500000000001</v>
      </c>
      <c r="J110" s="16">
        <f>INTERCEPT(J106:J107,H106:H107)</f>
        <v>13.999999999999996</v>
      </c>
    </row>
    <row r="111" spans="1:10" s="16" customFormat="1" x14ac:dyDescent="0.3">
      <c r="A111" s="51"/>
      <c r="B111" s="16">
        <f t="shared" si="6"/>
        <v>20</v>
      </c>
      <c r="C111" s="16">
        <f t="shared" si="7"/>
        <v>30</v>
      </c>
      <c r="D111" s="16">
        <f t="shared" si="8"/>
        <v>-4.6666666666666679</v>
      </c>
      <c r="E111" s="16">
        <f t="shared" si="9"/>
        <v>-34.666666666666671</v>
      </c>
      <c r="F111" s="16">
        <f t="shared" si="10"/>
        <v>0</v>
      </c>
      <c r="G111" s="54"/>
      <c r="H111" s="53" t="s">
        <v>46</v>
      </c>
      <c r="I111" s="53"/>
      <c r="J111" s="53"/>
    </row>
    <row r="112" spans="1:10" s="16" customFormat="1" x14ac:dyDescent="0.3">
      <c r="A112" s="51"/>
      <c r="B112" s="16">
        <f t="shared" si="6"/>
        <v>30</v>
      </c>
      <c r="C112" s="16">
        <f t="shared" si="7"/>
        <v>30.299999999999997</v>
      </c>
      <c r="D112" s="16">
        <f t="shared" si="8"/>
        <v>-14</v>
      </c>
      <c r="E112" s="16">
        <f t="shared" si="9"/>
        <v>-44.3</v>
      </c>
      <c r="F112" s="16">
        <f t="shared" si="10"/>
        <v>0</v>
      </c>
      <c r="G112" s="54"/>
      <c r="H112" s="53" t="s">
        <v>47</v>
      </c>
      <c r="I112" s="53"/>
      <c r="J112" s="36">
        <f>(J109*I110-I109*J110)/(J109-I109)</f>
        <v>25.088594164456232</v>
      </c>
    </row>
    <row r="113" spans="1:11" s="16" customFormat="1" x14ac:dyDescent="0.3">
      <c r="A113" s="51"/>
      <c r="B113" s="16">
        <f t="shared" si="6"/>
        <v>40</v>
      </c>
      <c r="C113" s="16">
        <f t="shared" si="7"/>
        <v>30.299999999999997</v>
      </c>
      <c r="D113" s="16">
        <f t="shared" si="8"/>
        <v>-23.333333333333336</v>
      </c>
      <c r="E113" s="16">
        <f t="shared" si="9"/>
        <v>-53.633333333333333</v>
      </c>
      <c r="F113" s="16">
        <f>F102</f>
        <v>0</v>
      </c>
      <c r="G113" s="54"/>
      <c r="H113" s="53" t="s">
        <v>48</v>
      </c>
      <c r="I113" s="53"/>
      <c r="J113" s="36">
        <f>(J112-J110)/J109</f>
        <v>-11.880636604774535</v>
      </c>
    </row>
    <row r="114" spans="1:11" s="16" customFormat="1" ht="15" customHeight="1" x14ac:dyDescent="0.3">
      <c r="A114" s="51" t="s">
        <v>50</v>
      </c>
      <c r="B114" s="52" t="s">
        <v>49</v>
      </c>
      <c r="C114" s="52"/>
      <c r="D114" s="52"/>
      <c r="E114" s="52"/>
      <c r="F114" s="52"/>
      <c r="G114" s="52"/>
      <c r="H114" s="52"/>
      <c r="I114" s="52"/>
      <c r="J114" s="52"/>
    </row>
    <row r="115" spans="1:11" s="16" customFormat="1" ht="15" customHeight="1" x14ac:dyDescent="0.3">
      <c r="A115" s="51"/>
      <c r="B115" s="15" t="s">
        <v>26</v>
      </c>
      <c r="C115" s="27" t="s">
        <v>10</v>
      </c>
      <c r="D115" s="28" t="s">
        <v>11</v>
      </c>
      <c r="E115" s="53"/>
      <c r="F115" s="53"/>
      <c r="G115" s="53"/>
      <c r="H115" s="53"/>
      <c r="I115" s="53"/>
      <c r="J115" s="53"/>
    </row>
    <row r="116" spans="1:11" s="16" customFormat="1" ht="15" customHeight="1" x14ac:dyDescent="0.3">
      <c r="A116" s="51"/>
      <c r="B116" s="27">
        <v>1</v>
      </c>
      <c r="C116" s="27">
        <f>G79-0.01</f>
        <v>-15.01</v>
      </c>
      <c r="D116" s="28">
        <f>H79</f>
        <v>28</v>
      </c>
      <c r="E116" s="53"/>
      <c r="F116" s="53"/>
      <c r="G116" s="53"/>
      <c r="H116" s="53"/>
      <c r="I116" s="53"/>
      <c r="J116" s="53"/>
    </row>
    <row r="117" spans="1:11" s="16" customFormat="1" ht="15" customHeight="1" x14ac:dyDescent="0.3">
      <c r="A117" s="51"/>
      <c r="B117" s="27">
        <v>2</v>
      </c>
      <c r="C117" s="27">
        <f>G80</f>
        <v>-15</v>
      </c>
      <c r="D117" s="27">
        <f>H80</f>
        <v>0</v>
      </c>
      <c r="E117" s="53"/>
      <c r="F117" s="53"/>
      <c r="G117" s="53"/>
      <c r="H117" s="53"/>
      <c r="I117" s="53"/>
      <c r="J117" s="53"/>
    </row>
    <row r="118" spans="1:11" s="16" customFormat="1" ht="15.75" customHeight="1" x14ac:dyDescent="0.3">
      <c r="A118" s="51"/>
      <c r="B118" s="29"/>
      <c r="C118" s="29" t="s">
        <v>14</v>
      </c>
      <c r="D118" s="29" t="s">
        <v>15</v>
      </c>
      <c r="E118" s="53"/>
      <c r="F118" s="53"/>
      <c r="G118" s="53"/>
      <c r="H118" s="53"/>
      <c r="I118" s="53"/>
      <c r="J118" s="53"/>
    </row>
    <row r="119" spans="1:11" s="16" customFormat="1" ht="15.75" customHeight="1" x14ac:dyDescent="0.3">
      <c r="A119" s="51"/>
      <c r="B119" s="15" t="s">
        <v>27</v>
      </c>
      <c r="C119" s="37" cm="1">
        <f t="array" ref="C119:D119">LINEST(D116:D117,C116:C117,1)</f>
        <v>-2800.0000000000596</v>
      </c>
      <c r="D119" s="31">
        <v>-42000.000000000888</v>
      </c>
      <c r="E119" s="53"/>
      <c r="F119" s="53"/>
      <c r="G119" s="53"/>
      <c r="H119" s="53"/>
      <c r="I119" s="53"/>
      <c r="J119" s="53"/>
    </row>
    <row r="120" spans="1:11" s="16" customFormat="1" ht="15" customHeight="1" x14ac:dyDescent="0.3">
      <c r="A120" s="51"/>
      <c r="B120" s="53" t="s">
        <v>37</v>
      </c>
      <c r="C120" s="53"/>
      <c r="D120" s="53"/>
      <c r="E120" s="53"/>
      <c r="F120" s="53"/>
      <c r="G120" s="53"/>
      <c r="H120" s="53"/>
      <c r="I120" s="53"/>
      <c r="J120" s="53"/>
    </row>
    <row r="121" spans="1:11" s="16" customFormat="1" ht="15" customHeight="1" x14ac:dyDescent="0.3">
      <c r="A121" s="51"/>
      <c r="B121" s="16" t="s">
        <v>39</v>
      </c>
      <c r="C121" s="16" t="s">
        <v>40</v>
      </c>
      <c r="D121" s="16" t="s">
        <v>11</v>
      </c>
      <c r="E121" s="16" t="s">
        <v>16</v>
      </c>
      <c r="F121" s="16" t="s">
        <v>17</v>
      </c>
      <c r="G121" s="16" t="s">
        <v>41</v>
      </c>
      <c r="H121" s="53" t="s">
        <v>42</v>
      </c>
      <c r="I121" s="53"/>
      <c r="J121" s="53"/>
    </row>
    <row r="122" spans="1:11" s="16" customFormat="1" ht="15" customHeight="1" x14ac:dyDescent="0.3">
      <c r="A122" s="51"/>
      <c r="B122" s="16">
        <f>B66</f>
        <v>-22</v>
      </c>
      <c r="C122" s="16">
        <f>C66</f>
        <v>13.200000000000001</v>
      </c>
      <c r="D122" s="16">
        <f>$C$119*B122+$D$119</f>
        <v>19600.000000000422</v>
      </c>
      <c r="E122" s="16">
        <f t="shared" ref="E122:E130" si="11">D122-C122</f>
        <v>19586.800000000421</v>
      </c>
      <c r="F122" s="16">
        <f>IF(SIGN(E122*E123)=1,0,1)</f>
        <v>1</v>
      </c>
      <c r="G122" s="54">
        <f>MATCH(1,F122:F130,0)</f>
        <v>1</v>
      </c>
      <c r="H122" s="16" t="s">
        <v>10</v>
      </c>
      <c r="I122" s="16" t="s">
        <v>43</v>
      </c>
      <c r="J122" s="16" t="s">
        <v>44</v>
      </c>
    </row>
    <row r="123" spans="1:11" s="16" customFormat="1" ht="15" customHeight="1" x14ac:dyDescent="0.3">
      <c r="A123" s="51"/>
      <c r="B123" s="16">
        <f t="shared" ref="B123:C130" si="12">B67</f>
        <v>-15</v>
      </c>
      <c r="C123" s="16">
        <f t="shared" si="12"/>
        <v>16.200000000000003</v>
      </c>
      <c r="D123" s="16">
        <f>$C$119*B123+$D$119</f>
        <v>0</v>
      </c>
      <c r="E123" s="16">
        <f t="shared" si="11"/>
        <v>-16.200000000000003</v>
      </c>
      <c r="F123" s="16">
        <f t="shared" ref="F123:F129" si="13">IF(SIGN(E123*E124)=1,0,1)</f>
        <v>0</v>
      </c>
      <c r="G123" s="54"/>
      <c r="H123" s="16">
        <f>INDEX(B122:B130,G122)</f>
        <v>-22</v>
      </c>
      <c r="I123" s="16">
        <f>INDEX(C122:C130,G122)</f>
        <v>13.200000000000001</v>
      </c>
      <c r="J123" s="16">
        <f>INDEX(D122:D130,G122)</f>
        <v>19600.000000000422</v>
      </c>
    </row>
    <row r="124" spans="1:11" s="16" customFormat="1" ht="15" customHeight="1" x14ac:dyDescent="0.3">
      <c r="A124" s="51"/>
      <c r="B124" s="16">
        <f t="shared" si="12"/>
        <v>-7</v>
      </c>
      <c r="C124" s="16">
        <f t="shared" si="12"/>
        <v>20.100000000000001</v>
      </c>
      <c r="D124" s="16">
        <f t="shared" ref="D124:D130" si="14">$C$119*B124+$D$119</f>
        <v>-22400.000000000469</v>
      </c>
      <c r="E124" s="16">
        <f t="shared" si="11"/>
        <v>-22420.100000000468</v>
      </c>
      <c r="F124" s="16">
        <f t="shared" si="13"/>
        <v>0</v>
      </c>
      <c r="G124" s="54"/>
      <c r="H124" s="16">
        <f>INDEX(B122:B130,G122+1)</f>
        <v>-15</v>
      </c>
      <c r="I124" s="16">
        <f>INDEX(C122:C130,G122+1)</f>
        <v>16.200000000000003</v>
      </c>
      <c r="J124" s="16">
        <f>INDEX(D122:D130,G122+1)</f>
        <v>0</v>
      </c>
    </row>
    <row r="125" spans="1:11" s="16" customFormat="1" ht="15" customHeight="1" x14ac:dyDescent="0.3">
      <c r="A125" s="51"/>
      <c r="B125" s="16">
        <f t="shared" si="12"/>
        <v>2</v>
      </c>
      <c r="C125" s="16">
        <f t="shared" si="12"/>
        <v>21.6</v>
      </c>
      <c r="D125" s="16">
        <f t="shared" si="14"/>
        <v>-47600.000000001004</v>
      </c>
      <c r="E125" s="16">
        <f t="shared" si="11"/>
        <v>-47621.600000001003</v>
      </c>
      <c r="F125" s="16">
        <f t="shared" si="13"/>
        <v>0</v>
      </c>
      <c r="G125" s="54"/>
      <c r="H125" s="53" t="s">
        <v>45</v>
      </c>
      <c r="I125" s="53"/>
      <c r="J125" s="53"/>
    </row>
    <row r="126" spans="1:11" s="16" customFormat="1" ht="15" customHeight="1" x14ac:dyDescent="0.3">
      <c r="A126" s="51"/>
      <c r="B126" s="16">
        <f t="shared" si="12"/>
        <v>7</v>
      </c>
      <c r="C126" s="16">
        <f t="shared" si="12"/>
        <v>21</v>
      </c>
      <c r="D126" s="16">
        <f>$C$119*B126+$D$119</f>
        <v>-61600.00000000131</v>
      </c>
      <c r="E126" s="16">
        <f t="shared" si="11"/>
        <v>-61621.00000000131</v>
      </c>
      <c r="F126" s="16">
        <f t="shared" si="13"/>
        <v>0</v>
      </c>
      <c r="G126" s="54"/>
      <c r="H126" s="27" t="s">
        <v>19</v>
      </c>
      <c r="I126" s="16">
        <f>SLOPE(I123:I124,H123:H124)</f>
        <v>0.42857142857142888</v>
      </c>
      <c r="J126" s="16">
        <f>SLOPE(J123:J124,H123:H124)</f>
        <v>-2800.0000000000605</v>
      </c>
    </row>
    <row r="127" spans="1:11" s="16" customFormat="1" ht="15" customHeight="1" x14ac:dyDescent="0.3">
      <c r="A127" s="51"/>
      <c r="B127" s="16">
        <f t="shared" si="12"/>
        <v>10</v>
      </c>
      <c r="C127" s="16">
        <f t="shared" si="12"/>
        <v>21.299999999999997</v>
      </c>
      <c r="D127" s="16">
        <f t="shared" si="14"/>
        <v>-70000.000000001484</v>
      </c>
      <c r="E127" s="16">
        <f t="shared" si="11"/>
        <v>-70021.300000001487</v>
      </c>
      <c r="F127" s="16">
        <f t="shared" si="13"/>
        <v>0</v>
      </c>
      <c r="G127" s="54"/>
      <c r="H127" s="27" t="s">
        <v>20</v>
      </c>
      <c r="I127" s="16">
        <f>INTERCEPT(I123:I124,H123:H124)</f>
        <v>22.628571428571437</v>
      </c>
      <c r="J127" s="16">
        <f>INTERCEPT(J123:J124,H123:H124)</f>
        <v>-42000.000000000909</v>
      </c>
    </row>
    <row r="128" spans="1:11" s="16" customFormat="1" ht="15.75" customHeight="1" x14ac:dyDescent="0.3">
      <c r="A128" s="51"/>
      <c r="B128" s="16">
        <f t="shared" si="12"/>
        <v>20</v>
      </c>
      <c r="C128" s="16">
        <f t="shared" si="12"/>
        <v>21</v>
      </c>
      <c r="D128" s="16">
        <f t="shared" si="14"/>
        <v>-98000.000000002081</v>
      </c>
      <c r="E128" s="16">
        <f t="shared" si="11"/>
        <v>-98021.000000002081</v>
      </c>
      <c r="F128" s="16">
        <f t="shared" si="13"/>
        <v>0</v>
      </c>
      <c r="G128" s="54"/>
      <c r="H128" s="53" t="s">
        <v>46</v>
      </c>
      <c r="I128" s="53"/>
      <c r="J128" s="53"/>
      <c r="K128" s="38" t="s">
        <v>51</v>
      </c>
    </row>
    <row r="129" spans="1:11" s="16" customFormat="1" ht="15" customHeight="1" x14ac:dyDescent="0.3">
      <c r="A129" s="51"/>
      <c r="B129" s="16">
        <f t="shared" si="12"/>
        <v>30</v>
      </c>
      <c r="C129" s="16">
        <f t="shared" si="12"/>
        <v>21</v>
      </c>
      <c r="D129" s="16">
        <f t="shared" si="14"/>
        <v>-126000.00000000268</v>
      </c>
      <c r="E129" s="16">
        <f t="shared" si="11"/>
        <v>-126021.00000000268</v>
      </c>
      <c r="F129" s="16">
        <f t="shared" si="13"/>
        <v>0</v>
      </c>
      <c r="G129" s="54"/>
      <c r="H129" s="53" t="s">
        <v>48</v>
      </c>
      <c r="I129" s="53"/>
      <c r="J129" s="36">
        <f>(J126*I127-I126*J127)/(J126-I126)</f>
        <v>16.197520787634549</v>
      </c>
      <c r="K129" s="16">
        <f>J129</f>
        <v>16.197520787634549</v>
      </c>
    </row>
    <row r="130" spans="1:11" s="16" customFormat="1" ht="15.75" customHeight="1" x14ac:dyDescent="0.3">
      <c r="A130" s="51"/>
      <c r="B130" s="16">
        <f t="shared" si="12"/>
        <v>40</v>
      </c>
      <c r="C130" s="16">
        <f t="shared" si="12"/>
        <v>21</v>
      </c>
      <c r="D130" s="16">
        <f t="shared" si="14"/>
        <v>-154000.00000000326</v>
      </c>
      <c r="E130" s="16">
        <f t="shared" si="11"/>
        <v>-154021.00000000326</v>
      </c>
      <c r="F130" s="16">
        <f>F102</f>
        <v>0</v>
      </c>
      <c r="G130" s="54"/>
      <c r="H130" s="53" t="s">
        <v>47</v>
      </c>
      <c r="I130" s="53"/>
      <c r="J130" s="36">
        <f>ROUND((J129-J127)/J126,1)</f>
        <v>-15</v>
      </c>
      <c r="K130" s="24">
        <f>G76</f>
        <v>-15</v>
      </c>
    </row>
    <row r="131" spans="1:11" s="16" customFormat="1" ht="15" customHeight="1" x14ac:dyDescent="0.3">
      <c r="A131" s="51"/>
      <c r="B131" s="53" t="s">
        <v>38</v>
      </c>
      <c r="C131" s="53"/>
      <c r="D131" s="53"/>
      <c r="E131" s="53"/>
      <c r="F131" s="53"/>
      <c r="G131" s="53"/>
      <c r="H131" s="53"/>
      <c r="I131" s="53"/>
      <c r="J131" s="53"/>
    </row>
    <row r="132" spans="1:11" s="16" customFormat="1" ht="15" customHeight="1" x14ac:dyDescent="0.3">
      <c r="A132" s="51"/>
      <c r="B132" s="16" t="s">
        <v>39</v>
      </c>
      <c r="C132" s="16" t="s">
        <v>40</v>
      </c>
      <c r="D132" s="16" t="s">
        <v>11</v>
      </c>
      <c r="E132" s="16" t="s">
        <v>16</v>
      </c>
      <c r="F132" s="16" t="s">
        <v>17</v>
      </c>
      <c r="G132" s="16" t="s">
        <v>41</v>
      </c>
      <c r="H132" s="53" t="s">
        <v>42</v>
      </c>
      <c r="I132" s="53"/>
      <c r="J132" s="53"/>
    </row>
    <row r="133" spans="1:11" s="16" customFormat="1" ht="15" customHeight="1" x14ac:dyDescent="0.3">
      <c r="A133" s="51"/>
      <c r="B133" s="16">
        <f>B122</f>
        <v>-22</v>
      </c>
      <c r="C133" s="16">
        <f>D66</f>
        <v>19.200000000000003</v>
      </c>
      <c r="D133" s="16">
        <f>$C$119*B133+$D$119</f>
        <v>19600.000000000422</v>
      </c>
      <c r="E133" s="16">
        <f>D133-C133</f>
        <v>19580.800000000421</v>
      </c>
      <c r="F133" s="16">
        <f>IF(SIGN(E133*E134)=1,0,1)</f>
        <v>1</v>
      </c>
      <c r="G133" s="54">
        <f>MATCH(1,F133:F141,0)</f>
        <v>1</v>
      </c>
      <c r="H133" s="16" t="s">
        <v>10</v>
      </c>
      <c r="I133" s="16" t="s">
        <v>43</v>
      </c>
      <c r="J133" s="16" t="s">
        <v>44</v>
      </c>
    </row>
    <row r="134" spans="1:11" s="16" customFormat="1" ht="15" customHeight="1" x14ac:dyDescent="0.3">
      <c r="A134" s="51"/>
      <c r="B134" s="16">
        <f t="shared" ref="B134:B141" si="15">B123</f>
        <v>-15</v>
      </c>
      <c r="C134" s="16">
        <f t="shared" ref="C134:C141" si="16">D67</f>
        <v>23.1</v>
      </c>
      <c r="D134" s="16">
        <f t="shared" ref="D134:D141" si="17">$C$119*B134+$D$119</f>
        <v>0</v>
      </c>
      <c r="E134" s="16">
        <f t="shared" ref="E134:E141" si="18">D134-C134</f>
        <v>-23.1</v>
      </c>
      <c r="F134" s="16">
        <f t="shared" ref="F134:F140" si="19">IF(SIGN(E134*E135)=1,0,1)</f>
        <v>0</v>
      </c>
      <c r="G134" s="54"/>
      <c r="H134" s="16">
        <f>INDEX(B133:B141,G133)</f>
        <v>-22</v>
      </c>
      <c r="I134" s="16">
        <f>INDEX(C133:C141,G133)</f>
        <v>19.200000000000003</v>
      </c>
      <c r="J134" s="16">
        <f>INDEX(D133:D141,G133)</f>
        <v>19600.000000000422</v>
      </c>
    </row>
    <row r="135" spans="1:11" s="16" customFormat="1" ht="15" customHeight="1" x14ac:dyDescent="0.3">
      <c r="A135" s="51"/>
      <c r="B135" s="16">
        <f t="shared" si="15"/>
        <v>-7</v>
      </c>
      <c r="C135" s="16">
        <f t="shared" si="16"/>
        <v>28.200000000000003</v>
      </c>
      <c r="D135" s="16">
        <f t="shared" si="17"/>
        <v>-22400.000000000469</v>
      </c>
      <c r="E135" s="16">
        <f t="shared" si="18"/>
        <v>-22428.20000000047</v>
      </c>
      <c r="F135" s="16">
        <f t="shared" si="19"/>
        <v>0</v>
      </c>
      <c r="G135" s="54"/>
      <c r="H135" s="16">
        <f>INDEX(B133:B141,G133+1)</f>
        <v>-15</v>
      </c>
      <c r="I135" s="16">
        <f>INDEX(C133:C141,G133+1)</f>
        <v>23.1</v>
      </c>
      <c r="J135" s="16">
        <f>INDEX(D133:D141,G133+1)</f>
        <v>0</v>
      </c>
    </row>
    <row r="136" spans="1:11" s="16" customFormat="1" ht="15" customHeight="1" x14ac:dyDescent="0.3">
      <c r="A136" s="51"/>
      <c r="B136" s="16">
        <f t="shared" si="15"/>
        <v>2</v>
      </c>
      <c r="C136" s="16">
        <f t="shared" si="16"/>
        <v>30.599999999999998</v>
      </c>
      <c r="D136" s="16">
        <f t="shared" si="17"/>
        <v>-47600.000000001004</v>
      </c>
      <c r="E136" s="16">
        <f t="shared" si="18"/>
        <v>-47630.600000001003</v>
      </c>
      <c r="F136" s="16">
        <f t="shared" si="19"/>
        <v>0</v>
      </c>
      <c r="G136" s="54"/>
      <c r="H136" s="53" t="s">
        <v>45</v>
      </c>
      <c r="I136" s="53"/>
      <c r="J136" s="53"/>
    </row>
    <row r="137" spans="1:11" s="16" customFormat="1" ht="15" customHeight="1" x14ac:dyDescent="0.3">
      <c r="A137" s="51"/>
      <c r="B137" s="16">
        <f t="shared" si="15"/>
        <v>7</v>
      </c>
      <c r="C137" s="16">
        <f t="shared" si="16"/>
        <v>30</v>
      </c>
      <c r="D137" s="16">
        <f t="shared" si="17"/>
        <v>-61600.00000000131</v>
      </c>
      <c r="E137" s="16">
        <f t="shared" si="18"/>
        <v>-61630.00000000131</v>
      </c>
      <c r="F137" s="16">
        <f t="shared" si="19"/>
        <v>0</v>
      </c>
      <c r="G137" s="54"/>
      <c r="H137" s="27" t="s">
        <v>19</v>
      </c>
      <c r="I137" s="16">
        <f>SLOPE(I134:I135,H134:H135)</f>
        <v>0.55714285714285694</v>
      </c>
      <c r="J137" s="16">
        <f>SLOPE(J134:J135,H134:H135)</f>
        <v>-2800.0000000000605</v>
      </c>
    </row>
    <row r="138" spans="1:11" s="16" customFormat="1" ht="15" customHeight="1" x14ac:dyDescent="0.3">
      <c r="A138" s="51"/>
      <c r="B138" s="16">
        <f t="shared" si="15"/>
        <v>10</v>
      </c>
      <c r="C138" s="16">
        <f t="shared" si="16"/>
        <v>30.299999999999997</v>
      </c>
      <c r="D138" s="16">
        <f t="shared" si="17"/>
        <v>-70000.000000001484</v>
      </c>
      <c r="E138" s="16">
        <f>D138-C138</f>
        <v>-70030.300000001487</v>
      </c>
      <c r="F138" s="16">
        <f>IF(SIGN(E138*E139)=1,0,1)</f>
        <v>0</v>
      </c>
      <c r="G138" s="54"/>
      <c r="H138" s="27" t="s">
        <v>20</v>
      </c>
      <c r="I138" s="16">
        <f>INTERCEPT(I134:I135,H134:H135)</f>
        <v>31.457142857142856</v>
      </c>
      <c r="J138" s="16">
        <f>INTERCEPT(J134:J135,H134:H135)</f>
        <v>-42000.000000000909</v>
      </c>
    </row>
    <row r="139" spans="1:11" s="16" customFormat="1" ht="15.75" customHeight="1" x14ac:dyDescent="0.3">
      <c r="A139" s="51"/>
      <c r="B139" s="16">
        <f t="shared" si="15"/>
        <v>20</v>
      </c>
      <c r="C139" s="16">
        <f t="shared" si="16"/>
        <v>30</v>
      </c>
      <c r="D139" s="16">
        <f t="shared" si="17"/>
        <v>-98000.000000002081</v>
      </c>
      <c r="E139" s="16">
        <f t="shared" si="18"/>
        <v>-98030.000000002081</v>
      </c>
      <c r="F139" s="16">
        <f t="shared" si="19"/>
        <v>0</v>
      </c>
      <c r="G139" s="54"/>
      <c r="H139" s="53" t="s">
        <v>46</v>
      </c>
      <c r="I139" s="53"/>
      <c r="J139" s="53"/>
      <c r="K139" s="38" t="s">
        <v>51</v>
      </c>
    </row>
    <row r="140" spans="1:11" s="16" customFormat="1" x14ac:dyDescent="0.3">
      <c r="A140" s="51"/>
      <c r="B140" s="16">
        <f t="shared" si="15"/>
        <v>30</v>
      </c>
      <c r="C140" s="16">
        <f t="shared" si="16"/>
        <v>30.299999999999997</v>
      </c>
      <c r="D140" s="16">
        <f t="shared" si="17"/>
        <v>-126000.00000000268</v>
      </c>
      <c r="E140" s="16">
        <f t="shared" si="18"/>
        <v>-126030.30000000268</v>
      </c>
      <c r="F140" s="16">
        <f t="shared" si="19"/>
        <v>0</v>
      </c>
      <c r="G140" s="54"/>
      <c r="H140" s="53" t="s">
        <v>48</v>
      </c>
      <c r="I140" s="53"/>
      <c r="J140" s="36">
        <f>(J137*I138-I137*J138)/(J137-I137)</f>
        <v>23.095404485842103</v>
      </c>
      <c r="K140" s="16">
        <f>J140</f>
        <v>23.095404485842103</v>
      </c>
    </row>
    <row r="141" spans="1:11" s="16" customFormat="1" x14ac:dyDescent="0.3">
      <c r="A141" s="51"/>
      <c r="B141" s="16">
        <f t="shared" si="15"/>
        <v>40</v>
      </c>
      <c r="C141" s="16">
        <f t="shared" si="16"/>
        <v>30.299999999999997</v>
      </c>
      <c r="D141" s="16">
        <f t="shared" si="17"/>
        <v>-154000.00000000326</v>
      </c>
      <c r="E141" s="16">
        <f t="shared" si="18"/>
        <v>-154030.30000000325</v>
      </c>
      <c r="F141" s="16">
        <f>F102</f>
        <v>0</v>
      </c>
      <c r="G141" s="54"/>
      <c r="H141" s="53" t="s">
        <v>47</v>
      </c>
      <c r="I141" s="53"/>
      <c r="J141" s="36">
        <f>ROUND((J140-J138)/J137,1)</f>
        <v>-15</v>
      </c>
      <c r="K141" s="24">
        <f>G76</f>
        <v>-15</v>
      </c>
    </row>
    <row r="142" spans="1:11" s="16" customFormat="1" x14ac:dyDescent="0.3"/>
    <row r="143" spans="1:11" s="16" customFormat="1" x14ac:dyDescent="0.3"/>
    <row r="144" spans="1:11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41" customFormat="1" x14ac:dyDescent="0.3"/>
    <row r="253" s="41" customFormat="1" x14ac:dyDescent="0.3"/>
    <row r="254" s="41" customFormat="1" x14ac:dyDescent="0.3"/>
    <row r="255" s="41" customFormat="1" x14ac:dyDescent="0.3"/>
    <row r="256" s="16" customFormat="1" x14ac:dyDescent="0.3"/>
    <row r="257" s="16" customFormat="1" x14ac:dyDescent="0.3"/>
  </sheetData>
  <sheetProtection algorithmName="SHA-512" hashValue="GtWTq+tMoTbL7XAIPiHgcl9nNk4/d8kIubngP8LjP4FaownPxa7DuV63oi39+NTMrF+W89r/Yu0FYfio5mxlMA==" saltValue="lfU0uSwxdIQ6NLBt+Bq3RQ==" spinCount="100000" sheet="1" objects="1" scenarios="1"/>
  <protectedRanges>
    <protectedRange sqref="C6:C9" name="Oblast1_1"/>
  </protectedRanges>
  <mergeCells count="59">
    <mergeCell ref="A9:B9"/>
    <mergeCell ref="A1:M3"/>
    <mergeCell ref="B4:D5"/>
    <mergeCell ref="A6:B6"/>
    <mergeCell ref="A7:B7"/>
    <mergeCell ref="A8:B8"/>
    <mergeCell ref="E12:L18"/>
    <mergeCell ref="B13:D18"/>
    <mergeCell ref="A48:A57"/>
    <mergeCell ref="E48:H48"/>
    <mergeCell ref="E49:F50"/>
    <mergeCell ref="E51:F52"/>
    <mergeCell ref="E53:F56"/>
    <mergeCell ref="A65:A74"/>
    <mergeCell ref="E65:H65"/>
    <mergeCell ref="E66:F67"/>
    <mergeCell ref="E68:F69"/>
    <mergeCell ref="E70:F73"/>
    <mergeCell ref="E82:E86"/>
    <mergeCell ref="A87:A113"/>
    <mergeCell ref="B87:C87"/>
    <mergeCell ref="D87:E87"/>
    <mergeCell ref="F87:J91"/>
    <mergeCell ref="B92:J92"/>
    <mergeCell ref="H93:J93"/>
    <mergeCell ref="G94:G102"/>
    <mergeCell ref="H97:J97"/>
    <mergeCell ref="H100:J100"/>
    <mergeCell ref="A75:A86"/>
    <mergeCell ref="F75:F77"/>
    <mergeCell ref="B78:E78"/>
    <mergeCell ref="F78:F80"/>
    <mergeCell ref="B81:E81"/>
    <mergeCell ref="H101:I101"/>
    <mergeCell ref="H140:I140"/>
    <mergeCell ref="H102:I102"/>
    <mergeCell ref="B103:J103"/>
    <mergeCell ref="H104:J104"/>
    <mergeCell ref="G105:G113"/>
    <mergeCell ref="H108:J108"/>
    <mergeCell ref="H111:J111"/>
    <mergeCell ref="H112:I112"/>
    <mergeCell ref="H113:I113"/>
    <mergeCell ref="H141:I141"/>
    <mergeCell ref="A114:A141"/>
    <mergeCell ref="B114:J114"/>
    <mergeCell ref="E115:J119"/>
    <mergeCell ref="B120:J120"/>
    <mergeCell ref="H121:J121"/>
    <mergeCell ref="G122:G130"/>
    <mergeCell ref="H125:J125"/>
    <mergeCell ref="H128:J128"/>
    <mergeCell ref="H129:I129"/>
    <mergeCell ref="H130:I130"/>
    <mergeCell ref="B131:J131"/>
    <mergeCell ref="H132:J132"/>
    <mergeCell ref="G133:G141"/>
    <mergeCell ref="H136:J136"/>
    <mergeCell ref="H139:J139"/>
  </mergeCells>
  <dataValidations count="3">
    <dataValidation type="list" allowBlank="1" showInputMessage="1" showErrorMessage="1" sqref="C10" xr:uid="{A72DB2BA-954B-4B4F-A501-A97F66AD9780}">
      <formula1>$C$59:$C$63</formula1>
    </dataValidation>
    <dataValidation type="list" allowBlank="1" showInputMessage="1" showErrorMessage="1" sqref="C9" xr:uid="{90311C71-95E3-4CE4-93C9-E7DA7A0279D4}">
      <formula1>$G$66:$G$67</formula1>
    </dataValidation>
    <dataValidation type="list" allowBlank="1" showInputMessage="1" showErrorMessage="1" sqref="C7" xr:uid="{47BF6460-341D-4A2A-A048-81C6E0D3D314}">
      <formula1>$G$68:$G$69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>
                  <from>
                    <xdr:col>0</xdr:col>
                    <xdr:colOff>464820</xdr:colOff>
                    <xdr:row>41</xdr:row>
                    <xdr:rowOff>83820</xdr:rowOff>
                  </from>
                  <to>
                    <xdr:col>11</xdr:col>
                    <xdr:colOff>388620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1950720</xdr:colOff>
                    <xdr:row>41</xdr:row>
                    <xdr:rowOff>106680</xdr:rowOff>
                  </from>
                  <to>
                    <xdr:col>1</xdr:col>
                    <xdr:colOff>2735580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2628900</xdr:colOff>
                    <xdr:row>41</xdr:row>
                    <xdr:rowOff>106680</xdr:rowOff>
                  </from>
                  <to>
                    <xdr:col>2</xdr:col>
                    <xdr:colOff>426720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304800</xdr:colOff>
                    <xdr:row>41</xdr:row>
                    <xdr:rowOff>106680</xdr:rowOff>
                  </from>
                  <to>
                    <xdr:col>3</xdr:col>
                    <xdr:colOff>419100</xdr:colOff>
                    <xdr:row>42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338B3-C560-4C95-B27D-C53ECDBE05AA}">
  <sheetPr codeName="List4">
    <pageSetUpPr fitToPage="1"/>
  </sheetPr>
  <dimension ref="A1:FO470"/>
  <sheetViews>
    <sheetView topLeftCell="A5" zoomScale="70" zoomScaleNormal="70" workbookViewId="0">
      <selection activeCell="C10" sqref="C10"/>
    </sheetView>
  </sheetViews>
  <sheetFormatPr defaultColWidth="9.109375" defaultRowHeight="14.4" x14ac:dyDescent="0.3"/>
  <cols>
    <col min="1" max="1" width="7.33203125" style="12" customWidth="1"/>
    <col min="2" max="2" width="44.88671875" style="12" customWidth="1"/>
    <col min="3" max="3" width="29.44140625" style="12" customWidth="1"/>
    <col min="4" max="4" width="12.5546875" style="12" customWidth="1"/>
    <col min="5" max="5" width="11.44140625" style="12" customWidth="1"/>
    <col min="6" max="9" width="9.109375" style="12"/>
    <col min="10" max="10" width="16.5546875" style="12" bestFit="1" customWidth="1"/>
    <col min="11" max="11" width="9.109375" style="12"/>
    <col min="12" max="12" width="6.5546875" style="12" customWidth="1"/>
    <col min="13" max="13" width="6.44140625" style="12" customWidth="1"/>
    <col min="14" max="14" width="9.109375" style="13"/>
    <col min="15" max="171" width="9.109375" style="16"/>
    <col min="172" max="16384" width="9.109375" style="12"/>
  </cols>
  <sheetData>
    <row r="1" spans="1:171" ht="9.9" customHeight="1" x14ac:dyDescent="0.3">
      <c r="A1" s="63" t="s">
        <v>61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71" ht="9.9" customHeight="1" x14ac:dyDescent="0.3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71" ht="9.9" customHeight="1" thickBot="1" x14ac:dyDescent="0.3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</row>
    <row r="4" spans="1:171" x14ac:dyDescent="0.3">
      <c r="A4" s="1"/>
      <c r="B4" s="72" t="s">
        <v>0</v>
      </c>
      <c r="C4" s="72"/>
      <c r="D4" s="72"/>
      <c r="E4" s="11"/>
      <c r="F4" s="11"/>
      <c r="G4" s="11"/>
      <c r="H4" s="11"/>
      <c r="I4" s="11"/>
      <c r="J4" s="11"/>
      <c r="K4" s="11"/>
      <c r="L4" s="11"/>
      <c r="M4" s="2"/>
    </row>
    <row r="5" spans="1:171" x14ac:dyDescent="0.3">
      <c r="A5" s="1"/>
      <c r="B5" s="72"/>
      <c r="C5" s="72"/>
      <c r="D5" s="72"/>
      <c r="E5" s="11"/>
      <c r="F5" s="11"/>
      <c r="G5" s="11"/>
      <c r="H5" s="11"/>
      <c r="I5" s="11"/>
      <c r="J5" s="11"/>
      <c r="K5" s="11"/>
      <c r="L5" s="11"/>
      <c r="M5" s="2"/>
    </row>
    <row r="6" spans="1:171" x14ac:dyDescent="0.3">
      <c r="A6" s="61" t="s">
        <v>1</v>
      </c>
      <c r="B6" s="62"/>
      <c r="C6" s="3">
        <v>-12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71" x14ac:dyDescent="0.3">
      <c r="A7" s="61" t="s">
        <v>3</v>
      </c>
      <c r="B7" s="62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71" x14ac:dyDescent="0.3">
      <c r="A8" s="61" t="s">
        <v>9</v>
      </c>
      <c r="B8" s="62"/>
      <c r="C8" s="40">
        <v>27.5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71" s="13" customFormat="1" x14ac:dyDescent="0.3">
      <c r="A9" s="61" t="s">
        <v>7</v>
      </c>
      <c r="B9" s="62"/>
      <c r="C9" s="3" t="s">
        <v>8</v>
      </c>
      <c r="D9" s="9" t="s">
        <v>6</v>
      </c>
      <c r="E9" s="11"/>
      <c r="F9" s="11"/>
      <c r="G9" s="11"/>
      <c r="H9" s="11"/>
      <c r="I9" s="11"/>
      <c r="J9" s="11"/>
      <c r="K9" s="11"/>
      <c r="L9" s="11"/>
      <c r="M9" s="2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</row>
    <row r="10" spans="1:171" s="13" customFormat="1" x14ac:dyDescent="0.3">
      <c r="A10" s="4"/>
      <c r="B10" s="14" t="s">
        <v>57</v>
      </c>
      <c r="C10" s="39">
        <v>3</v>
      </c>
      <c r="D10" s="9" t="s">
        <v>54</v>
      </c>
      <c r="E10" s="11"/>
      <c r="F10" s="11"/>
      <c r="G10" s="11"/>
      <c r="H10" s="11"/>
      <c r="I10" s="11"/>
      <c r="J10" s="11"/>
      <c r="K10" s="11"/>
      <c r="L10" s="11"/>
      <c r="M10" s="2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</row>
    <row r="11" spans="1:171" s="13" customFormat="1" x14ac:dyDescent="0.3">
      <c r="A11" s="4"/>
      <c r="B11" s="14" t="s">
        <v>60</v>
      </c>
      <c r="C11" s="50">
        <f>IF(C10="BEZ KASKÁDY",9,C10*9)</f>
        <v>27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</row>
    <row r="12" spans="1:171" s="13" customFormat="1" ht="15" customHeight="1" x14ac:dyDescent="0.3">
      <c r="A12" s="5"/>
      <c r="B12" s="10"/>
      <c r="C12" s="10"/>
      <c r="D12" s="10"/>
      <c r="E12" s="58" t="s">
        <v>58</v>
      </c>
      <c r="F12" s="58"/>
      <c r="G12" s="58"/>
      <c r="H12" s="58"/>
      <c r="I12" s="58"/>
      <c r="J12" s="58"/>
      <c r="K12" s="58"/>
      <c r="L12" s="58"/>
      <c r="M12" s="2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</row>
    <row r="13" spans="1:171" s="13" customFormat="1" ht="15" customHeight="1" x14ac:dyDescent="0.3">
      <c r="A13" s="1"/>
      <c r="B13" s="59" t="s">
        <v>59</v>
      </c>
      <c r="C13" s="60"/>
      <c r="D13" s="60"/>
      <c r="E13" s="58"/>
      <c r="F13" s="58"/>
      <c r="G13" s="58"/>
      <c r="H13" s="58"/>
      <c r="I13" s="58"/>
      <c r="J13" s="58"/>
      <c r="K13" s="58"/>
      <c r="L13" s="58"/>
      <c r="M13" s="2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</row>
    <row r="14" spans="1:171" s="13" customFormat="1" x14ac:dyDescent="0.3">
      <c r="A14" s="1"/>
      <c r="B14" s="60"/>
      <c r="C14" s="60"/>
      <c r="D14" s="60"/>
      <c r="E14" s="58"/>
      <c r="F14" s="58"/>
      <c r="G14" s="58"/>
      <c r="H14" s="58"/>
      <c r="I14" s="58"/>
      <c r="J14" s="58"/>
      <c r="K14" s="58"/>
      <c r="L14" s="58"/>
      <c r="M14" s="2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</row>
    <row r="15" spans="1:171" s="13" customFormat="1" x14ac:dyDescent="0.3">
      <c r="A15" s="1"/>
      <c r="B15" s="60"/>
      <c r="C15" s="60"/>
      <c r="D15" s="60"/>
      <c r="E15" s="58"/>
      <c r="F15" s="58"/>
      <c r="G15" s="58"/>
      <c r="H15" s="58"/>
      <c r="I15" s="58"/>
      <c r="J15" s="58"/>
      <c r="K15" s="58"/>
      <c r="L15" s="58"/>
      <c r="M15" s="2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</row>
    <row r="16" spans="1:171" s="13" customFormat="1" x14ac:dyDescent="0.3">
      <c r="A16" s="1"/>
      <c r="B16" s="60"/>
      <c r="C16" s="60"/>
      <c r="D16" s="60"/>
      <c r="E16" s="58"/>
      <c r="F16" s="58"/>
      <c r="G16" s="58"/>
      <c r="H16" s="58"/>
      <c r="I16" s="58"/>
      <c r="J16" s="58"/>
      <c r="K16" s="58"/>
      <c r="L16" s="58"/>
      <c r="M16" s="2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</row>
    <row r="17" spans="1:171" s="13" customFormat="1" x14ac:dyDescent="0.3">
      <c r="A17" s="1"/>
      <c r="B17" s="60"/>
      <c r="C17" s="60"/>
      <c r="D17" s="60"/>
      <c r="E17" s="58"/>
      <c r="F17" s="58"/>
      <c r="G17" s="58"/>
      <c r="H17" s="58"/>
      <c r="I17" s="58"/>
      <c r="J17" s="58"/>
      <c r="K17" s="58"/>
      <c r="L17" s="58"/>
      <c r="M17" s="2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</row>
    <row r="18" spans="1:171" s="13" customFormat="1" x14ac:dyDescent="0.3">
      <c r="A18" s="1"/>
      <c r="B18" s="60"/>
      <c r="C18" s="60"/>
      <c r="D18" s="60"/>
      <c r="E18" s="58"/>
      <c r="F18" s="58"/>
      <c r="G18" s="58"/>
      <c r="H18" s="58"/>
      <c r="I18" s="58"/>
      <c r="J18" s="58"/>
      <c r="K18" s="58"/>
      <c r="L18" s="58"/>
      <c r="M18" s="2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</row>
    <row r="19" spans="1:171" s="13" customFormat="1" x14ac:dyDescent="0.3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</row>
    <row r="20" spans="1:171" s="13" customFormat="1" x14ac:dyDescent="0.3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</row>
    <row r="21" spans="1:171" s="13" customFormat="1" x14ac:dyDescent="0.3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</row>
    <row r="22" spans="1:171" s="13" customFormat="1" x14ac:dyDescent="0.3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</row>
    <row r="23" spans="1:171" s="13" customFormat="1" x14ac:dyDescent="0.3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</row>
    <row r="24" spans="1:171" s="13" customFormat="1" x14ac:dyDescent="0.3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</row>
    <row r="25" spans="1:171" s="13" customFormat="1" x14ac:dyDescent="0.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</row>
    <row r="26" spans="1:171" s="13" customFormat="1" x14ac:dyDescent="0.3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</row>
    <row r="27" spans="1:171" s="13" customFormat="1" x14ac:dyDescent="0.3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</row>
    <row r="28" spans="1:171" s="13" customFormat="1" x14ac:dyDescent="0.3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</row>
    <row r="29" spans="1:171" s="13" customFormat="1" x14ac:dyDescent="0.3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</row>
    <row r="30" spans="1:171" s="13" customFormat="1" x14ac:dyDescent="0.3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</row>
    <row r="31" spans="1:171" s="13" customFormat="1" x14ac:dyDescent="0.3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</row>
    <row r="32" spans="1:171" s="13" customFormat="1" x14ac:dyDescent="0.3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</row>
    <row r="33" spans="1:171" s="13" customFormat="1" x14ac:dyDescent="0.3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</row>
    <row r="34" spans="1:171" s="13" customFormat="1" x14ac:dyDescent="0.3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</row>
    <row r="35" spans="1:171" s="13" customFormat="1" x14ac:dyDescent="0.3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</row>
    <row r="36" spans="1:171" s="13" customFormat="1" x14ac:dyDescent="0.3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</row>
    <row r="37" spans="1:171" s="13" customFormat="1" x14ac:dyDescent="0.3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</row>
    <row r="38" spans="1:171" s="13" customFormat="1" x14ac:dyDescent="0.3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</row>
    <row r="39" spans="1:171" s="13" customFormat="1" x14ac:dyDescent="0.3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</row>
    <row r="40" spans="1:171" s="13" customFormat="1" x14ac:dyDescent="0.3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</row>
    <row r="41" spans="1:171" s="13" customFormat="1" x14ac:dyDescent="0.3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</row>
    <row r="42" spans="1:171" s="13" customFormat="1" x14ac:dyDescent="0.3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</row>
    <row r="43" spans="1:171" s="13" customFormat="1" ht="15" thickBot="1" x14ac:dyDescent="0.35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</row>
    <row r="44" spans="1:171" s="13" customForma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</row>
    <row r="45" spans="1:171" s="13" customForma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</row>
    <row r="46" spans="1:171" s="13" customForma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</row>
    <row r="47" spans="1:171" s="16" customForma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71" s="16" customFormat="1" ht="22.8" x14ac:dyDescent="0.3">
      <c r="A48" s="51" t="s">
        <v>21</v>
      </c>
      <c r="B48" s="17" t="s">
        <v>18</v>
      </c>
      <c r="C48" s="17" t="s">
        <v>36</v>
      </c>
      <c r="D48" s="17" t="s">
        <v>35</v>
      </c>
      <c r="E48" s="52" t="s">
        <v>30</v>
      </c>
      <c r="F48" s="52"/>
      <c r="G48" s="52"/>
      <c r="H48" s="52"/>
      <c r="I48" s="15"/>
      <c r="J48" s="15"/>
      <c r="K48" s="15"/>
      <c r="L48" s="15"/>
      <c r="M48" s="15"/>
    </row>
    <row r="49" spans="1:13" s="16" customFormat="1" x14ac:dyDescent="0.3">
      <c r="A49" s="51"/>
      <c r="B49" s="42">
        <v>-22</v>
      </c>
      <c r="C49" s="44">
        <v>4.0999999999999996</v>
      </c>
      <c r="D49" s="45">
        <v>5.5</v>
      </c>
      <c r="E49" s="55" t="s">
        <v>31</v>
      </c>
      <c r="F49" s="55"/>
      <c r="G49" s="19" t="s">
        <v>8</v>
      </c>
      <c r="I49" s="15"/>
      <c r="J49" s="15"/>
      <c r="K49" s="15"/>
      <c r="L49" s="15"/>
      <c r="M49" s="15"/>
    </row>
    <row r="50" spans="1:13" s="16" customFormat="1" x14ac:dyDescent="0.3">
      <c r="A50" s="51"/>
      <c r="B50" s="42">
        <v>-15</v>
      </c>
      <c r="C50" s="44">
        <v>5.3</v>
      </c>
      <c r="D50" s="46">
        <v>7.1</v>
      </c>
      <c r="E50" s="55"/>
      <c r="F50" s="55"/>
      <c r="G50" s="19" t="s">
        <v>13</v>
      </c>
      <c r="I50" s="15"/>
      <c r="J50" s="15"/>
      <c r="K50" s="15"/>
      <c r="L50" s="15"/>
      <c r="M50" s="15"/>
    </row>
    <row r="51" spans="1:13" s="16" customFormat="1" x14ac:dyDescent="0.3">
      <c r="A51" s="51"/>
      <c r="B51" s="42">
        <v>-7</v>
      </c>
      <c r="C51" s="44">
        <v>6.3</v>
      </c>
      <c r="D51" s="45">
        <v>8.9</v>
      </c>
      <c r="E51" s="55" t="s">
        <v>32</v>
      </c>
      <c r="F51" s="55"/>
      <c r="G51" s="19">
        <v>15</v>
      </c>
      <c r="I51" s="15"/>
      <c r="J51" s="15"/>
      <c r="K51" s="15"/>
      <c r="L51" s="15"/>
      <c r="M51" s="15"/>
    </row>
    <row r="52" spans="1:13" s="16" customFormat="1" x14ac:dyDescent="0.3">
      <c r="A52" s="51"/>
      <c r="B52" s="42">
        <v>2</v>
      </c>
      <c r="C52" s="44">
        <v>7.1</v>
      </c>
      <c r="D52" s="45">
        <v>10</v>
      </c>
      <c r="E52" s="55"/>
      <c r="F52" s="55"/>
      <c r="G52" s="19">
        <v>20</v>
      </c>
      <c r="I52" s="15"/>
      <c r="J52" s="15"/>
      <c r="K52" s="15"/>
      <c r="L52" s="15"/>
      <c r="M52" s="15"/>
    </row>
    <row r="53" spans="1:13" s="16" customFormat="1" x14ac:dyDescent="0.3">
      <c r="A53" s="51"/>
      <c r="B53" s="42">
        <v>7</v>
      </c>
      <c r="C53" s="44">
        <v>7</v>
      </c>
      <c r="D53" s="47">
        <v>10.1</v>
      </c>
      <c r="E53" s="55" t="s">
        <v>33</v>
      </c>
      <c r="F53" s="55"/>
      <c r="G53" s="19">
        <v>-12</v>
      </c>
      <c r="I53" s="15"/>
      <c r="J53" s="15"/>
      <c r="K53" s="15" t="s">
        <v>56</v>
      </c>
      <c r="L53" s="15"/>
      <c r="M53" s="15"/>
    </row>
    <row r="54" spans="1:13" s="16" customFormat="1" x14ac:dyDescent="0.3">
      <c r="A54" s="51"/>
      <c r="B54" s="42">
        <v>10</v>
      </c>
      <c r="C54" s="44">
        <v>7.1</v>
      </c>
      <c r="D54" s="45">
        <v>10.1</v>
      </c>
      <c r="E54" s="55"/>
      <c r="F54" s="55"/>
      <c r="G54" s="19">
        <v>-15</v>
      </c>
      <c r="I54" s="15"/>
      <c r="J54" s="15"/>
      <c r="K54" s="15"/>
      <c r="L54" s="15"/>
      <c r="M54" s="15"/>
    </row>
    <row r="55" spans="1:13" s="16" customFormat="1" x14ac:dyDescent="0.3">
      <c r="A55" s="51"/>
      <c r="B55" s="42">
        <v>20</v>
      </c>
      <c r="C55" s="44">
        <v>7.1</v>
      </c>
      <c r="D55" s="46">
        <v>10.1</v>
      </c>
      <c r="E55" s="55"/>
      <c r="F55" s="55"/>
      <c r="G55" s="19">
        <v>-17</v>
      </c>
      <c r="I55" s="15"/>
      <c r="J55" s="15"/>
      <c r="K55" s="15"/>
      <c r="L55" s="15"/>
      <c r="M55" s="15"/>
    </row>
    <row r="56" spans="1:13" s="16" customFormat="1" x14ac:dyDescent="0.3">
      <c r="A56" s="51"/>
      <c r="B56" s="42">
        <v>30</v>
      </c>
      <c r="C56" s="48">
        <v>7.1</v>
      </c>
      <c r="D56" s="47">
        <v>10.199999999999999</v>
      </c>
      <c r="E56" s="55"/>
      <c r="F56" s="55"/>
      <c r="G56" s="19">
        <v>-20</v>
      </c>
      <c r="I56" s="15"/>
      <c r="J56" s="15"/>
      <c r="K56" s="15"/>
      <c r="L56" s="15"/>
      <c r="M56" s="15"/>
    </row>
    <row r="57" spans="1:13" s="16" customFormat="1" x14ac:dyDescent="0.3">
      <c r="A57" s="51"/>
      <c r="B57" s="42">
        <v>40</v>
      </c>
      <c r="C57" s="49">
        <v>7.1</v>
      </c>
      <c r="D57" s="45">
        <v>10.1</v>
      </c>
      <c r="I57" s="15"/>
      <c r="J57" s="15"/>
      <c r="K57" s="15"/>
      <c r="L57" s="15"/>
      <c r="M57" s="15"/>
    </row>
    <row r="58" spans="1:13" s="16" customForma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s="16" customFormat="1" x14ac:dyDescent="0.3">
      <c r="A59" s="15"/>
      <c r="B59" s="20" t="s">
        <v>53</v>
      </c>
      <c r="C59" s="15" t="s">
        <v>55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s="16" customFormat="1" x14ac:dyDescent="0.3">
      <c r="A60" s="15"/>
      <c r="B60" s="15"/>
      <c r="C60" s="15">
        <v>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s="16" customFormat="1" x14ac:dyDescent="0.3">
      <c r="A61" s="15"/>
      <c r="B61" s="15"/>
      <c r="C61" s="15">
        <v>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s="16" customFormat="1" x14ac:dyDescent="0.3">
      <c r="A62" s="15"/>
      <c r="B62" s="15"/>
      <c r="C62" s="15">
        <v>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s="16" customFormat="1" x14ac:dyDescent="0.3">
      <c r="A63" s="15"/>
      <c r="B63" s="15"/>
      <c r="C63" s="15">
        <v>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16" customFormat="1" x14ac:dyDescent="0.3">
      <c r="A64" s="21"/>
      <c r="B64" s="21"/>
      <c r="C64" s="21"/>
    </row>
    <row r="65" spans="1:11" s="16" customFormat="1" ht="22.8" x14ac:dyDescent="0.3">
      <c r="A65" s="51" t="s">
        <v>21</v>
      </c>
      <c r="B65" s="17" t="s">
        <v>18</v>
      </c>
      <c r="C65" s="17" t="s">
        <v>36</v>
      </c>
      <c r="D65" s="17" t="s">
        <v>35</v>
      </c>
      <c r="E65" s="52" t="s">
        <v>30</v>
      </c>
      <c r="F65" s="52"/>
      <c r="G65" s="52"/>
      <c r="H65" s="52"/>
      <c r="K65" s="16" t="s">
        <v>52</v>
      </c>
    </row>
    <row r="66" spans="1:11" s="16" customFormat="1" x14ac:dyDescent="0.3">
      <c r="A66" s="51"/>
      <c r="B66" s="18">
        <f>B49</f>
        <v>-22</v>
      </c>
      <c r="C66" s="18">
        <f t="shared" ref="C66:D74" si="0">IF($C$10=$C$59,C49*1,$C$10*C49)</f>
        <v>12.299999999999999</v>
      </c>
      <c r="D66" s="18">
        <f t="shared" si="0"/>
        <v>16.5</v>
      </c>
      <c r="E66" s="55" t="s">
        <v>31</v>
      </c>
      <c r="F66" s="55"/>
      <c r="G66" s="19" t="s">
        <v>8</v>
      </c>
      <c r="K66" s="16">
        <v>1</v>
      </c>
    </row>
    <row r="67" spans="1:11" s="16" customFormat="1" x14ac:dyDescent="0.3">
      <c r="A67" s="51"/>
      <c r="B67" s="18">
        <f t="shared" ref="B67:B74" si="1">B50</f>
        <v>-15</v>
      </c>
      <c r="C67" s="18">
        <f t="shared" si="0"/>
        <v>15.899999999999999</v>
      </c>
      <c r="D67" s="18">
        <f t="shared" si="0"/>
        <v>21.299999999999997</v>
      </c>
      <c r="E67" s="55"/>
      <c r="F67" s="55"/>
      <c r="G67" s="19" t="s">
        <v>13</v>
      </c>
      <c r="K67" s="16">
        <v>2</v>
      </c>
    </row>
    <row r="68" spans="1:11" s="16" customFormat="1" x14ac:dyDescent="0.3">
      <c r="A68" s="51"/>
      <c r="B68" s="18">
        <f t="shared" si="1"/>
        <v>-7</v>
      </c>
      <c r="C68" s="18">
        <f t="shared" si="0"/>
        <v>18.899999999999999</v>
      </c>
      <c r="D68" s="18">
        <f t="shared" si="0"/>
        <v>26.700000000000003</v>
      </c>
      <c r="E68" s="55" t="s">
        <v>32</v>
      </c>
      <c r="F68" s="55"/>
      <c r="G68" s="19">
        <v>15</v>
      </c>
      <c r="K68" s="16">
        <v>3</v>
      </c>
    </row>
    <row r="69" spans="1:11" s="16" customFormat="1" x14ac:dyDescent="0.3">
      <c r="A69" s="51"/>
      <c r="B69" s="18">
        <f t="shared" si="1"/>
        <v>2</v>
      </c>
      <c r="C69" s="18">
        <f t="shared" si="0"/>
        <v>21.299999999999997</v>
      </c>
      <c r="D69" s="18">
        <f t="shared" si="0"/>
        <v>30</v>
      </c>
      <c r="E69" s="55"/>
      <c r="F69" s="55"/>
      <c r="G69" s="19">
        <v>20</v>
      </c>
      <c r="K69" s="16">
        <v>4</v>
      </c>
    </row>
    <row r="70" spans="1:11" s="16" customFormat="1" x14ac:dyDescent="0.3">
      <c r="A70" s="51"/>
      <c r="B70" s="18">
        <f t="shared" si="1"/>
        <v>7</v>
      </c>
      <c r="C70" s="18">
        <f t="shared" si="0"/>
        <v>21</v>
      </c>
      <c r="D70" s="18">
        <f t="shared" si="0"/>
        <v>30.299999999999997</v>
      </c>
      <c r="E70" s="55" t="s">
        <v>33</v>
      </c>
      <c r="F70" s="55"/>
      <c r="G70" s="19">
        <v>-12</v>
      </c>
      <c r="K70" s="16">
        <v>5</v>
      </c>
    </row>
    <row r="71" spans="1:11" s="16" customFormat="1" x14ac:dyDescent="0.3">
      <c r="A71" s="51"/>
      <c r="B71" s="18">
        <f t="shared" si="1"/>
        <v>10</v>
      </c>
      <c r="C71" s="18">
        <f t="shared" si="0"/>
        <v>21.299999999999997</v>
      </c>
      <c r="D71" s="18">
        <f t="shared" si="0"/>
        <v>30.299999999999997</v>
      </c>
      <c r="E71" s="55"/>
      <c r="F71" s="55"/>
      <c r="G71" s="19">
        <v>-15</v>
      </c>
    </row>
    <row r="72" spans="1:11" s="16" customFormat="1" x14ac:dyDescent="0.3">
      <c r="A72" s="51"/>
      <c r="B72" s="18">
        <f t="shared" si="1"/>
        <v>20</v>
      </c>
      <c r="C72" s="18">
        <f t="shared" si="0"/>
        <v>21.299999999999997</v>
      </c>
      <c r="D72" s="18">
        <f t="shared" si="0"/>
        <v>30.299999999999997</v>
      </c>
      <c r="E72" s="55"/>
      <c r="F72" s="55"/>
      <c r="G72" s="19">
        <v>-17</v>
      </c>
    </row>
    <row r="73" spans="1:11" s="16" customFormat="1" x14ac:dyDescent="0.3">
      <c r="A73" s="51"/>
      <c r="B73" s="18">
        <f t="shared" si="1"/>
        <v>30</v>
      </c>
      <c r="C73" s="18">
        <f t="shared" si="0"/>
        <v>21.299999999999997</v>
      </c>
      <c r="D73" s="18">
        <f t="shared" si="0"/>
        <v>30.599999999999998</v>
      </c>
      <c r="E73" s="55"/>
      <c r="F73" s="55"/>
      <c r="G73" s="19">
        <v>-20</v>
      </c>
    </row>
    <row r="74" spans="1:11" s="16" customFormat="1" x14ac:dyDescent="0.3">
      <c r="A74" s="51"/>
      <c r="B74" s="18">
        <f t="shared" si="1"/>
        <v>40</v>
      </c>
      <c r="C74" s="18">
        <f t="shared" si="0"/>
        <v>21.299999999999997</v>
      </c>
      <c r="D74" s="18">
        <f t="shared" si="0"/>
        <v>30.299999999999997</v>
      </c>
    </row>
    <row r="75" spans="1:11" s="16" customFormat="1" ht="15" customHeight="1" x14ac:dyDescent="0.3">
      <c r="A75" s="51" t="s">
        <v>22</v>
      </c>
      <c r="B75" s="19" t="s">
        <v>23</v>
      </c>
      <c r="C75" s="22" t="s">
        <v>10</v>
      </c>
      <c r="D75" s="22" t="s">
        <v>11</v>
      </c>
      <c r="E75" s="19"/>
      <c r="F75" s="56" t="s">
        <v>28</v>
      </c>
      <c r="G75" s="15" t="s">
        <v>10</v>
      </c>
      <c r="H75" s="15" t="s">
        <v>11</v>
      </c>
    </row>
    <row r="76" spans="1:11" s="16" customFormat="1" ht="15" customHeight="1" x14ac:dyDescent="0.3">
      <c r="A76" s="51"/>
      <c r="B76" s="23" t="s">
        <v>12</v>
      </c>
      <c r="C76" s="22">
        <f>C7</f>
        <v>15</v>
      </c>
      <c r="D76" s="22">
        <f>C6</f>
        <v>-12</v>
      </c>
      <c r="E76" s="22" t="s">
        <v>2</v>
      </c>
      <c r="F76" s="56"/>
      <c r="G76" s="24">
        <v>-15</v>
      </c>
      <c r="H76" s="15">
        <f>D77</f>
        <v>27.5</v>
      </c>
    </row>
    <row r="77" spans="1:11" s="16" customFormat="1" ht="15.75" customHeight="1" x14ac:dyDescent="0.3">
      <c r="A77" s="51"/>
      <c r="B77" s="23" t="s">
        <v>4</v>
      </c>
      <c r="C77" s="25">
        <v>0</v>
      </c>
      <c r="D77" s="22">
        <f>IF(C9="OTOPNÁ TĚLESA",(C8)*1.1,(C8*1))</f>
        <v>27.5</v>
      </c>
      <c r="E77" s="22" t="s">
        <v>5</v>
      </c>
      <c r="F77" s="56"/>
      <c r="G77" s="15">
        <f>D76</f>
        <v>-12</v>
      </c>
      <c r="H77" s="15">
        <f>D77</f>
        <v>27.5</v>
      </c>
    </row>
    <row r="78" spans="1:11" s="16" customFormat="1" ht="15" customHeight="1" x14ac:dyDescent="0.3">
      <c r="A78" s="51"/>
      <c r="B78" s="52" t="s">
        <v>24</v>
      </c>
      <c r="C78" s="52"/>
      <c r="D78" s="52"/>
      <c r="E78" s="52"/>
      <c r="F78" s="56" t="s">
        <v>29</v>
      </c>
      <c r="G78" s="15" t="s">
        <v>10</v>
      </c>
      <c r="H78" s="15" t="s">
        <v>11</v>
      </c>
    </row>
    <row r="79" spans="1:11" s="16" customFormat="1" ht="15" customHeight="1" x14ac:dyDescent="0.3">
      <c r="A79" s="51"/>
      <c r="B79" s="15" t="s">
        <v>10</v>
      </c>
      <c r="C79" s="15">
        <f>C76</f>
        <v>15</v>
      </c>
      <c r="D79" s="26">
        <f>D76</f>
        <v>-12</v>
      </c>
      <c r="E79" s="15">
        <f>D76</f>
        <v>-12</v>
      </c>
      <c r="F79" s="56"/>
      <c r="G79" s="24">
        <f>G77</f>
        <v>-12</v>
      </c>
      <c r="H79" s="15">
        <f>H76</f>
        <v>27.5</v>
      </c>
    </row>
    <row r="80" spans="1:11" s="16" customFormat="1" ht="15.75" customHeight="1" x14ac:dyDescent="0.3">
      <c r="A80" s="51"/>
      <c r="B80" s="15" t="s">
        <v>11</v>
      </c>
      <c r="C80" s="26">
        <f>C77</f>
        <v>0</v>
      </c>
      <c r="D80" s="15">
        <f>D77</f>
        <v>27.5</v>
      </c>
      <c r="E80" s="26">
        <f>C77</f>
        <v>0</v>
      </c>
      <c r="F80" s="56"/>
      <c r="G80" s="15">
        <f>G77</f>
        <v>-12</v>
      </c>
      <c r="H80" s="15">
        <v>0</v>
      </c>
    </row>
    <row r="81" spans="1:10" s="16" customFormat="1" ht="15" customHeight="1" x14ac:dyDescent="0.3">
      <c r="A81" s="51"/>
      <c r="B81" s="52" t="s">
        <v>25</v>
      </c>
      <c r="C81" s="52"/>
      <c r="D81" s="52"/>
      <c r="E81" s="52"/>
    </row>
    <row r="82" spans="1:10" s="16" customFormat="1" ht="15" customHeight="1" x14ac:dyDescent="0.3">
      <c r="A82" s="51"/>
      <c r="B82" s="15" t="s">
        <v>26</v>
      </c>
      <c r="C82" s="27" t="s">
        <v>10</v>
      </c>
      <c r="D82" s="28" t="s">
        <v>11</v>
      </c>
      <c r="E82" s="53"/>
    </row>
    <row r="83" spans="1:10" s="16" customFormat="1" ht="15" customHeight="1" x14ac:dyDescent="0.3">
      <c r="A83" s="51"/>
      <c r="B83" s="27">
        <v>1</v>
      </c>
      <c r="C83" s="27">
        <f>C76</f>
        <v>15</v>
      </c>
      <c r="D83" s="28">
        <f>C77</f>
        <v>0</v>
      </c>
      <c r="E83" s="53"/>
    </row>
    <row r="84" spans="1:10" s="16" customFormat="1" ht="15.75" customHeight="1" x14ac:dyDescent="0.3">
      <c r="A84" s="51"/>
      <c r="B84" s="27">
        <v>2</v>
      </c>
      <c r="C84" s="27">
        <f>D76</f>
        <v>-12</v>
      </c>
      <c r="D84" s="27">
        <f>D77</f>
        <v>27.5</v>
      </c>
      <c r="E84" s="53"/>
    </row>
    <row r="85" spans="1:10" s="16" customFormat="1" x14ac:dyDescent="0.3">
      <c r="A85" s="51"/>
      <c r="B85" s="29"/>
      <c r="C85" s="29" t="s">
        <v>14</v>
      </c>
      <c r="D85" s="29" t="s">
        <v>15</v>
      </c>
      <c r="E85" s="53"/>
    </row>
    <row r="86" spans="1:10" s="16" customFormat="1" x14ac:dyDescent="0.3">
      <c r="A86" s="51"/>
      <c r="B86" s="15" t="s">
        <v>27</v>
      </c>
      <c r="C86" s="30" cm="1">
        <f t="array" ref="C86:D86">LINEST(D83:D84,C83:C84,1)</f>
        <v>-1.0185185185185186</v>
      </c>
      <c r="D86" s="31">
        <v>15.277777777777779</v>
      </c>
      <c r="E86" s="53"/>
    </row>
    <row r="87" spans="1:10" s="16" customFormat="1" ht="15" customHeight="1" x14ac:dyDescent="0.3">
      <c r="A87" s="51" t="s">
        <v>34</v>
      </c>
      <c r="B87" s="57" t="s">
        <v>36</v>
      </c>
      <c r="C87" s="57"/>
      <c r="D87" s="57" t="s">
        <v>35</v>
      </c>
      <c r="E87" s="57"/>
      <c r="F87" s="51"/>
      <c r="G87" s="51"/>
      <c r="H87" s="51"/>
      <c r="I87" s="51"/>
      <c r="J87" s="51"/>
    </row>
    <row r="88" spans="1:10" s="16" customFormat="1" ht="15" customHeight="1" x14ac:dyDescent="0.3">
      <c r="A88" s="51"/>
      <c r="B88" s="25" t="s">
        <v>10</v>
      </c>
      <c r="C88" s="25" t="s">
        <v>11</v>
      </c>
      <c r="D88" s="25" t="s">
        <v>10</v>
      </c>
      <c r="E88" s="25" t="s">
        <v>11</v>
      </c>
      <c r="F88" s="51"/>
      <c r="G88" s="51"/>
      <c r="H88" s="51"/>
      <c r="I88" s="51"/>
      <c r="J88" s="51"/>
    </row>
    <row r="89" spans="1:10" s="16" customFormat="1" ht="15" customHeight="1" x14ac:dyDescent="0.3">
      <c r="A89" s="51"/>
      <c r="B89" s="32">
        <f>B90</f>
        <v>-4.2708933717579223</v>
      </c>
      <c r="C89" s="33">
        <f>C90</f>
        <v>19.627761767531219</v>
      </c>
      <c r="D89" s="32">
        <f>D90</f>
        <v>-9.5347184253690571</v>
      </c>
      <c r="E89" s="33">
        <f>E90</f>
        <v>24.989065062875891</v>
      </c>
      <c r="F89" s="51"/>
      <c r="G89" s="51"/>
      <c r="H89" s="51"/>
      <c r="I89" s="51"/>
      <c r="J89" s="51"/>
    </row>
    <row r="90" spans="1:10" s="16" customFormat="1" ht="15" customHeight="1" x14ac:dyDescent="0.3">
      <c r="A90" s="51"/>
      <c r="B90" s="34">
        <f>J102</f>
        <v>-4.2708933717579223</v>
      </c>
      <c r="C90" s="33">
        <f>J101</f>
        <v>19.627761767531219</v>
      </c>
      <c r="D90" s="32">
        <f>J113</f>
        <v>-9.5347184253690571</v>
      </c>
      <c r="E90" s="35">
        <f>J112</f>
        <v>24.989065062875891</v>
      </c>
      <c r="F90" s="51"/>
      <c r="G90" s="51"/>
      <c r="H90" s="51"/>
      <c r="I90" s="51"/>
      <c r="J90" s="51"/>
    </row>
    <row r="91" spans="1:10" s="16" customFormat="1" ht="15" customHeight="1" x14ac:dyDescent="0.3">
      <c r="A91" s="51"/>
      <c r="B91" s="32">
        <f>B90</f>
        <v>-4.2708933717579223</v>
      </c>
      <c r="C91" s="33">
        <v>0</v>
      </c>
      <c r="D91" s="32">
        <f>D90</f>
        <v>-9.5347184253690571</v>
      </c>
      <c r="E91" s="33">
        <v>0</v>
      </c>
      <c r="F91" s="51"/>
      <c r="G91" s="51"/>
      <c r="H91" s="51"/>
      <c r="I91" s="51"/>
      <c r="J91" s="51"/>
    </row>
    <row r="92" spans="1:10" s="16" customFormat="1" ht="15" customHeight="1" x14ac:dyDescent="0.3">
      <c r="A92" s="51"/>
      <c r="B92" s="53" t="s">
        <v>37</v>
      </c>
      <c r="C92" s="53"/>
      <c r="D92" s="53"/>
      <c r="E92" s="53"/>
      <c r="F92" s="53"/>
      <c r="G92" s="53"/>
      <c r="H92" s="53"/>
      <c r="I92" s="53"/>
      <c r="J92" s="53"/>
    </row>
    <row r="93" spans="1:10" s="16" customFormat="1" ht="15" customHeight="1" x14ac:dyDescent="0.3">
      <c r="A93" s="51"/>
      <c r="B93" s="16" t="s">
        <v>39</v>
      </c>
      <c r="C93" s="16" t="s">
        <v>40</v>
      </c>
      <c r="D93" s="16" t="s">
        <v>11</v>
      </c>
      <c r="E93" s="16" t="s">
        <v>16</v>
      </c>
      <c r="F93" s="16" t="s">
        <v>17</v>
      </c>
      <c r="G93" s="16" t="s">
        <v>41</v>
      </c>
      <c r="H93" s="53" t="s">
        <v>42</v>
      </c>
      <c r="I93" s="53"/>
      <c r="J93" s="53"/>
    </row>
    <row r="94" spans="1:10" s="16" customFormat="1" ht="15" customHeight="1" x14ac:dyDescent="0.3">
      <c r="A94" s="51"/>
      <c r="B94" s="16">
        <f t="shared" ref="B94:C102" si="2">B66</f>
        <v>-22</v>
      </c>
      <c r="C94" s="16">
        <f t="shared" si="2"/>
        <v>12.299999999999999</v>
      </c>
      <c r="D94" s="16">
        <f>$C$86*B94+$D$86</f>
        <v>37.68518518518519</v>
      </c>
      <c r="E94" s="16">
        <f>D94-C94</f>
        <v>25.385185185185193</v>
      </c>
      <c r="F94" s="16">
        <f>IF(SIGN(E94*E95)=1,0,1)</f>
        <v>0</v>
      </c>
      <c r="G94" s="54">
        <f>MATCH(1,F94:F102,0)</f>
        <v>3</v>
      </c>
      <c r="H94" s="16" t="s">
        <v>10</v>
      </c>
      <c r="I94" s="16" t="s">
        <v>43</v>
      </c>
      <c r="J94" s="16" t="s">
        <v>44</v>
      </c>
    </row>
    <row r="95" spans="1:10" s="16" customFormat="1" ht="15" customHeight="1" x14ac:dyDescent="0.3">
      <c r="A95" s="51"/>
      <c r="B95" s="16">
        <f t="shared" si="2"/>
        <v>-15</v>
      </c>
      <c r="C95" s="16">
        <f t="shared" si="2"/>
        <v>15.899999999999999</v>
      </c>
      <c r="D95" s="16">
        <f t="shared" ref="D95:D102" si="3">$C$86*B95+$D$86</f>
        <v>30.555555555555557</v>
      </c>
      <c r="E95" s="16">
        <f t="shared" ref="E95:E102" si="4">D95-C95</f>
        <v>14.655555555555559</v>
      </c>
      <c r="F95" s="16">
        <f t="shared" ref="F95:F101" si="5">IF(SIGN(E95*E96)=1,0,1)</f>
        <v>0</v>
      </c>
      <c r="G95" s="54"/>
      <c r="H95" s="16">
        <f>INDEX(B94:B102,G94)</f>
        <v>-7</v>
      </c>
      <c r="I95" s="16">
        <f>INDEX(C94:C102,G94)</f>
        <v>18.899999999999999</v>
      </c>
      <c r="J95" s="16">
        <f>INDEX(D94:D102,G94)</f>
        <v>22.407407407407408</v>
      </c>
    </row>
    <row r="96" spans="1:10" s="16" customFormat="1" ht="15" customHeight="1" x14ac:dyDescent="0.3">
      <c r="A96" s="51"/>
      <c r="B96" s="16">
        <f t="shared" si="2"/>
        <v>-7</v>
      </c>
      <c r="C96" s="16">
        <f t="shared" si="2"/>
        <v>18.899999999999999</v>
      </c>
      <c r="D96" s="16">
        <f t="shared" si="3"/>
        <v>22.407407407407408</v>
      </c>
      <c r="E96" s="16">
        <f t="shared" si="4"/>
        <v>3.5074074074074097</v>
      </c>
      <c r="F96" s="16">
        <f t="shared" si="5"/>
        <v>1</v>
      </c>
      <c r="G96" s="54"/>
      <c r="H96" s="16">
        <f>INDEX(B94:B102,G94+1)</f>
        <v>2</v>
      </c>
      <c r="I96" s="16">
        <f>INDEX(C94:C102,G94+1)</f>
        <v>21.299999999999997</v>
      </c>
      <c r="J96" s="16">
        <f>INDEX(D94:D102,G94+1)</f>
        <v>13.24074074074074</v>
      </c>
    </row>
    <row r="97" spans="1:10" s="16" customFormat="1" ht="15" customHeight="1" x14ac:dyDescent="0.3">
      <c r="A97" s="51"/>
      <c r="B97" s="16">
        <f t="shared" si="2"/>
        <v>2</v>
      </c>
      <c r="C97" s="16">
        <f t="shared" si="2"/>
        <v>21.299999999999997</v>
      </c>
      <c r="D97" s="16">
        <f t="shared" si="3"/>
        <v>13.24074074074074</v>
      </c>
      <c r="E97" s="16">
        <f t="shared" si="4"/>
        <v>-8.0592592592592567</v>
      </c>
      <c r="F97" s="16">
        <f t="shared" si="5"/>
        <v>0</v>
      </c>
      <c r="G97" s="54"/>
      <c r="H97" s="53" t="s">
        <v>45</v>
      </c>
      <c r="I97" s="53"/>
      <c r="J97" s="53"/>
    </row>
    <row r="98" spans="1:10" s="16" customFormat="1" x14ac:dyDescent="0.3">
      <c r="A98" s="51"/>
      <c r="B98" s="16">
        <f t="shared" si="2"/>
        <v>7</v>
      </c>
      <c r="C98" s="16">
        <f t="shared" si="2"/>
        <v>21</v>
      </c>
      <c r="D98" s="16">
        <f t="shared" si="3"/>
        <v>8.1481481481481488</v>
      </c>
      <c r="E98" s="16">
        <f t="shared" si="4"/>
        <v>-12.851851851851851</v>
      </c>
      <c r="F98" s="16">
        <f t="shared" si="5"/>
        <v>0</v>
      </c>
      <c r="G98" s="54"/>
      <c r="H98" s="27" t="s">
        <v>19</v>
      </c>
      <c r="I98" s="16">
        <f>SLOPE(I95:I96,H95:H96)</f>
        <v>0.2666666666666665</v>
      </c>
      <c r="J98" s="16">
        <f>SLOPE(J95:J96,H95:H96)</f>
        <v>-1.0185185185185186</v>
      </c>
    </row>
    <row r="99" spans="1:10" s="16" customFormat="1" x14ac:dyDescent="0.3">
      <c r="A99" s="51"/>
      <c r="B99" s="16">
        <f t="shared" si="2"/>
        <v>10</v>
      </c>
      <c r="C99" s="16">
        <f t="shared" si="2"/>
        <v>21.299999999999997</v>
      </c>
      <c r="D99" s="16">
        <f t="shared" si="3"/>
        <v>5.0925925925925917</v>
      </c>
      <c r="E99" s="16">
        <f t="shared" si="4"/>
        <v>-16.207407407407405</v>
      </c>
      <c r="F99" s="16">
        <f t="shared" si="5"/>
        <v>0</v>
      </c>
      <c r="G99" s="54"/>
      <c r="H99" s="27" t="s">
        <v>20</v>
      </c>
      <c r="I99" s="16">
        <f>INTERCEPT(I95:I96,H95:H96)</f>
        <v>20.766666666666666</v>
      </c>
      <c r="J99" s="16">
        <f>INTERCEPT(J95:J96,H95:H96)</f>
        <v>15.277777777777779</v>
      </c>
    </row>
    <row r="100" spans="1:10" s="16" customFormat="1" x14ac:dyDescent="0.3">
      <c r="A100" s="51"/>
      <c r="B100" s="16">
        <f t="shared" si="2"/>
        <v>20</v>
      </c>
      <c r="C100" s="16">
        <f t="shared" si="2"/>
        <v>21.299999999999997</v>
      </c>
      <c r="D100" s="16">
        <f t="shared" si="3"/>
        <v>-5.0925925925925952</v>
      </c>
      <c r="E100" s="16">
        <f t="shared" si="4"/>
        <v>-26.392592592592592</v>
      </c>
      <c r="F100" s="16">
        <f t="shared" si="5"/>
        <v>0</v>
      </c>
      <c r="G100" s="54"/>
      <c r="H100" s="53" t="s">
        <v>46</v>
      </c>
      <c r="I100" s="53"/>
      <c r="J100" s="53"/>
    </row>
    <row r="101" spans="1:10" s="16" customFormat="1" x14ac:dyDescent="0.3">
      <c r="A101" s="51"/>
      <c r="B101" s="16">
        <f t="shared" si="2"/>
        <v>30</v>
      </c>
      <c r="C101" s="16">
        <f t="shared" si="2"/>
        <v>21.299999999999997</v>
      </c>
      <c r="D101" s="16">
        <f t="shared" si="3"/>
        <v>-15.277777777777779</v>
      </c>
      <c r="E101" s="16">
        <f t="shared" si="4"/>
        <v>-36.577777777777776</v>
      </c>
      <c r="F101" s="16">
        <f t="shared" si="5"/>
        <v>0</v>
      </c>
      <c r="G101" s="54"/>
      <c r="H101" s="53" t="s">
        <v>47</v>
      </c>
      <c r="I101" s="53"/>
      <c r="J101" s="36">
        <f>(J98*I99-I98*J99)/(J98-I98)</f>
        <v>19.627761767531219</v>
      </c>
    </row>
    <row r="102" spans="1:10" s="16" customFormat="1" x14ac:dyDescent="0.3">
      <c r="A102" s="51"/>
      <c r="B102" s="16">
        <f t="shared" si="2"/>
        <v>40</v>
      </c>
      <c r="C102" s="16">
        <f t="shared" si="2"/>
        <v>21.299999999999997</v>
      </c>
      <c r="D102" s="16">
        <f t="shared" si="3"/>
        <v>-25.462962962962969</v>
      </c>
      <c r="E102" s="16">
        <f t="shared" si="4"/>
        <v>-46.762962962962966</v>
      </c>
      <c r="F102" s="16">
        <f>H80</f>
        <v>0</v>
      </c>
      <c r="G102" s="54"/>
      <c r="H102" s="53" t="s">
        <v>48</v>
      </c>
      <c r="I102" s="53"/>
      <c r="J102" s="36">
        <f>(J101-J99)/J98</f>
        <v>-4.2708933717579223</v>
      </c>
    </row>
    <row r="103" spans="1:10" s="16" customFormat="1" x14ac:dyDescent="0.3">
      <c r="A103" s="51"/>
      <c r="B103" s="53" t="s">
        <v>38</v>
      </c>
      <c r="C103" s="53"/>
      <c r="D103" s="53"/>
      <c r="E103" s="53"/>
      <c r="F103" s="53"/>
      <c r="G103" s="53"/>
      <c r="H103" s="53"/>
      <c r="I103" s="53"/>
      <c r="J103" s="53"/>
    </row>
    <row r="104" spans="1:10" s="16" customFormat="1" x14ac:dyDescent="0.3">
      <c r="A104" s="51"/>
      <c r="B104" s="16" t="s">
        <v>39</v>
      </c>
      <c r="C104" s="16" t="s">
        <v>40</v>
      </c>
      <c r="D104" s="16" t="s">
        <v>11</v>
      </c>
      <c r="E104" s="16" t="s">
        <v>16</v>
      </c>
      <c r="F104" s="16" t="s">
        <v>17</v>
      </c>
      <c r="G104" s="16" t="s">
        <v>41</v>
      </c>
      <c r="H104" s="53" t="s">
        <v>42</v>
      </c>
      <c r="I104" s="53"/>
      <c r="J104" s="53"/>
    </row>
    <row r="105" spans="1:10" s="16" customFormat="1" x14ac:dyDescent="0.3">
      <c r="A105" s="51"/>
      <c r="B105" s="16">
        <f>B66</f>
        <v>-22</v>
      </c>
      <c r="C105" s="16">
        <f>D66</f>
        <v>16.5</v>
      </c>
      <c r="D105" s="16">
        <f>$C$86*B105+$D$86</f>
        <v>37.68518518518519</v>
      </c>
      <c r="E105" s="16">
        <f>D105-C105</f>
        <v>21.18518518518519</v>
      </c>
      <c r="F105" s="16">
        <f>IF(SIGN(E105*E106)=1,0,1)</f>
        <v>0</v>
      </c>
      <c r="G105" s="54">
        <f>MATCH(1,F105:F113,0)</f>
        <v>2</v>
      </c>
      <c r="H105" s="16" t="s">
        <v>10</v>
      </c>
      <c r="I105" s="16" t="s">
        <v>43</v>
      </c>
      <c r="J105" s="16" t="s">
        <v>44</v>
      </c>
    </row>
    <row r="106" spans="1:10" s="16" customFormat="1" x14ac:dyDescent="0.3">
      <c r="A106" s="51"/>
      <c r="B106" s="16">
        <f t="shared" ref="B106:B113" si="6">B67</f>
        <v>-15</v>
      </c>
      <c r="C106" s="16">
        <f t="shared" ref="C106:C113" si="7">D67</f>
        <v>21.299999999999997</v>
      </c>
      <c r="D106" s="16">
        <f t="shared" ref="D106:D113" si="8">$C$86*B106+$D$86</f>
        <v>30.555555555555557</v>
      </c>
      <c r="E106" s="16">
        <f t="shared" ref="E106:E113" si="9">D106-C106</f>
        <v>9.25555555555556</v>
      </c>
      <c r="F106" s="16">
        <f t="shared" ref="F106:F112" si="10">IF(SIGN(E106*E107)=1,0,1)</f>
        <v>1</v>
      </c>
      <c r="G106" s="54"/>
      <c r="H106" s="16">
        <f>INDEX(B105:B113,G105)</f>
        <v>-15</v>
      </c>
      <c r="I106" s="16">
        <f>INDEX(C105:C113,G105)</f>
        <v>21.299999999999997</v>
      </c>
      <c r="J106" s="16">
        <f>INDEX(D105:D113,G105)</f>
        <v>30.555555555555557</v>
      </c>
    </row>
    <row r="107" spans="1:10" s="16" customFormat="1" x14ac:dyDescent="0.3">
      <c r="A107" s="51"/>
      <c r="B107" s="16">
        <f t="shared" si="6"/>
        <v>-7</v>
      </c>
      <c r="C107" s="16">
        <f t="shared" si="7"/>
        <v>26.700000000000003</v>
      </c>
      <c r="D107" s="16">
        <f t="shared" si="8"/>
        <v>22.407407407407408</v>
      </c>
      <c r="E107" s="16">
        <f t="shared" si="9"/>
        <v>-4.2925925925925945</v>
      </c>
      <c r="F107" s="16">
        <f t="shared" si="10"/>
        <v>0</v>
      </c>
      <c r="G107" s="54"/>
      <c r="H107" s="16">
        <f>INDEX(B105:B113,G105+1)</f>
        <v>-7</v>
      </c>
      <c r="I107" s="16">
        <f>INDEX(C105:C113,G105+1)</f>
        <v>26.700000000000003</v>
      </c>
      <c r="J107" s="16">
        <f>INDEX(D105:D113,G105+1)</f>
        <v>22.407407407407408</v>
      </c>
    </row>
    <row r="108" spans="1:10" s="16" customFormat="1" x14ac:dyDescent="0.3">
      <c r="A108" s="51"/>
      <c r="B108" s="16">
        <f t="shared" si="6"/>
        <v>2</v>
      </c>
      <c r="C108" s="16">
        <f t="shared" si="7"/>
        <v>30</v>
      </c>
      <c r="D108" s="16">
        <f t="shared" si="8"/>
        <v>13.24074074074074</v>
      </c>
      <c r="E108" s="16">
        <f t="shared" si="9"/>
        <v>-16.75925925925926</v>
      </c>
      <c r="F108" s="16">
        <f t="shared" si="10"/>
        <v>0</v>
      </c>
      <c r="G108" s="54"/>
      <c r="H108" s="53" t="s">
        <v>45</v>
      </c>
      <c r="I108" s="53"/>
      <c r="J108" s="53"/>
    </row>
    <row r="109" spans="1:10" s="16" customFormat="1" x14ac:dyDescent="0.3">
      <c r="A109" s="51"/>
      <c r="B109" s="16">
        <f t="shared" si="6"/>
        <v>7</v>
      </c>
      <c r="C109" s="16">
        <f t="shared" si="7"/>
        <v>30.299999999999997</v>
      </c>
      <c r="D109" s="16">
        <f t="shared" si="8"/>
        <v>8.1481481481481488</v>
      </c>
      <c r="E109" s="16">
        <f t="shared" si="9"/>
        <v>-22.151851851851848</v>
      </c>
      <c r="F109" s="16">
        <f t="shared" si="10"/>
        <v>0</v>
      </c>
      <c r="G109" s="54"/>
      <c r="H109" s="27" t="s">
        <v>19</v>
      </c>
      <c r="I109" s="16">
        <f>SLOPE(I106:I107,H106:H107)</f>
        <v>0.67500000000000071</v>
      </c>
      <c r="J109" s="16">
        <f>SLOPE(J106:J107,H106:H107)</f>
        <v>-1.0185185185185186</v>
      </c>
    </row>
    <row r="110" spans="1:10" s="16" customFormat="1" x14ac:dyDescent="0.3">
      <c r="A110" s="51"/>
      <c r="B110" s="16">
        <f t="shared" si="6"/>
        <v>10</v>
      </c>
      <c r="C110" s="16">
        <f t="shared" si="7"/>
        <v>30.299999999999997</v>
      </c>
      <c r="D110" s="16">
        <f t="shared" si="8"/>
        <v>5.0925925925925917</v>
      </c>
      <c r="E110" s="16">
        <f t="shared" si="9"/>
        <v>-25.207407407407405</v>
      </c>
      <c r="F110" s="16">
        <f t="shared" si="10"/>
        <v>0</v>
      </c>
      <c r="G110" s="54"/>
      <c r="H110" s="27" t="s">
        <v>20</v>
      </c>
      <c r="I110" s="16">
        <f>INTERCEPT(I106:I107,H106:H107)</f>
        <v>31.425000000000008</v>
      </c>
      <c r="J110" s="16">
        <f>INTERCEPT(J106:J107,H106:H107)</f>
        <v>15.277777777777777</v>
      </c>
    </row>
    <row r="111" spans="1:10" s="16" customFormat="1" x14ac:dyDescent="0.3">
      <c r="A111" s="51"/>
      <c r="B111" s="16">
        <f t="shared" si="6"/>
        <v>20</v>
      </c>
      <c r="C111" s="16">
        <f t="shared" si="7"/>
        <v>30.299999999999997</v>
      </c>
      <c r="D111" s="16">
        <f t="shared" si="8"/>
        <v>-5.0925925925925952</v>
      </c>
      <c r="E111" s="16">
        <f t="shared" si="9"/>
        <v>-35.392592592592592</v>
      </c>
      <c r="F111" s="16">
        <f t="shared" si="10"/>
        <v>0</v>
      </c>
      <c r="G111" s="54"/>
      <c r="H111" s="53" t="s">
        <v>46</v>
      </c>
      <c r="I111" s="53"/>
      <c r="J111" s="53"/>
    </row>
    <row r="112" spans="1:10" s="16" customFormat="1" x14ac:dyDescent="0.3">
      <c r="A112" s="51"/>
      <c r="B112" s="16">
        <f t="shared" si="6"/>
        <v>30</v>
      </c>
      <c r="C112" s="16">
        <f t="shared" si="7"/>
        <v>30.599999999999998</v>
      </c>
      <c r="D112" s="16">
        <f t="shared" si="8"/>
        <v>-15.277777777777779</v>
      </c>
      <c r="E112" s="16">
        <f t="shared" si="9"/>
        <v>-45.87777777777778</v>
      </c>
      <c r="F112" s="16">
        <f t="shared" si="10"/>
        <v>0</v>
      </c>
      <c r="G112" s="54"/>
      <c r="H112" s="53" t="s">
        <v>47</v>
      </c>
      <c r="I112" s="53"/>
      <c r="J112" s="36">
        <f>(J109*I110-I109*J110)/(J109-I109)</f>
        <v>24.989065062875891</v>
      </c>
    </row>
    <row r="113" spans="1:11" s="16" customFormat="1" x14ac:dyDescent="0.3">
      <c r="A113" s="51"/>
      <c r="B113" s="16">
        <f t="shared" si="6"/>
        <v>40</v>
      </c>
      <c r="C113" s="16">
        <f t="shared" si="7"/>
        <v>30.299999999999997</v>
      </c>
      <c r="D113" s="16">
        <f t="shared" si="8"/>
        <v>-25.462962962962969</v>
      </c>
      <c r="E113" s="16">
        <f t="shared" si="9"/>
        <v>-55.762962962962966</v>
      </c>
      <c r="F113" s="16">
        <f>F102</f>
        <v>0</v>
      </c>
      <c r="G113" s="54"/>
      <c r="H113" s="53" t="s">
        <v>48</v>
      </c>
      <c r="I113" s="53"/>
      <c r="J113" s="36">
        <f>(J112-J110)/J109</f>
        <v>-9.5347184253690571</v>
      </c>
    </row>
    <row r="114" spans="1:11" s="16" customFormat="1" ht="15" customHeight="1" x14ac:dyDescent="0.3">
      <c r="A114" s="51" t="s">
        <v>50</v>
      </c>
      <c r="B114" s="52" t="s">
        <v>49</v>
      </c>
      <c r="C114" s="52"/>
      <c r="D114" s="52"/>
      <c r="E114" s="52"/>
      <c r="F114" s="52"/>
      <c r="G114" s="52"/>
      <c r="H114" s="52"/>
      <c r="I114" s="52"/>
      <c r="J114" s="52"/>
    </row>
    <row r="115" spans="1:11" s="16" customFormat="1" ht="15" customHeight="1" x14ac:dyDescent="0.3">
      <c r="A115" s="51"/>
      <c r="B115" s="15" t="s">
        <v>26</v>
      </c>
      <c r="C115" s="27" t="s">
        <v>10</v>
      </c>
      <c r="D115" s="28" t="s">
        <v>11</v>
      </c>
      <c r="E115" s="53"/>
      <c r="F115" s="53"/>
      <c r="G115" s="53"/>
      <c r="H115" s="53"/>
      <c r="I115" s="53"/>
      <c r="J115" s="53"/>
    </row>
    <row r="116" spans="1:11" s="16" customFormat="1" ht="15" customHeight="1" x14ac:dyDescent="0.3">
      <c r="A116" s="51"/>
      <c r="B116" s="27">
        <v>1</v>
      </c>
      <c r="C116" s="27">
        <f>G79-0.01</f>
        <v>-12.01</v>
      </c>
      <c r="D116" s="28">
        <f>H79</f>
        <v>27.5</v>
      </c>
      <c r="E116" s="53"/>
      <c r="F116" s="53"/>
      <c r="G116" s="53"/>
      <c r="H116" s="53"/>
      <c r="I116" s="53"/>
      <c r="J116" s="53"/>
    </row>
    <row r="117" spans="1:11" s="16" customFormat="1" ht="15" customHeight="1" x14ac:dyDescent="0.3">
      <c r="A117" s="51"/>
      <c r="B117" s="27">
        <v>2</v>
      </c>
      <c r="C117" s="27">
        <f>G80</f>
        <v>-12</v>
      </c>
      <c r="D117" s="27">
        <f>H80</f>
        <v>0</v>
      </c>
      <c r="E117" s="53"/>
      <c r="F117" s="53"/>
      <c r="G117" s="53"/>
      <c r="H117" s="53"/>
      <c r="I117" s="53"/>
      <c r="J117" s="53"/>
    </row>
    <row r="118" spans="1:11" s="16" customFormat="1" ht="15.75" customHeight="1" x14ac:dyDescent="0.3">
      <c r="A118" s="51"/>
      <c r="B118" s="29"/>
      <c r="C118" s="29" t="s">
        <v>14</v>
      </c>
      <c r="D118" s="29" t="s">
        <v>15</v>
      </c>
      <c r="E118" s="53"/>
      <c r="F118" s="53"/>
      <c r="G118" s="53"/>
      <c r="H118" s="53"/>
      <c r="I118" s="53"/>
      <c r="J118" s="53"/>
    </row>
    <row r="119" spans="1:11" s="16" customFormat="1" ht="15.75" customHeight="1" x14ac:dyDescent="0.3">
      <c r="A119" s="51"/>
      <c r="B119" s="15" t="s">
        <v>27</v>
      </c>
      <c r="C119" s="37" cm="1">
        <f t="array" ref="C119:D119">LINEST(D116:D117,C116:C117,1)</f>
        <v>-2750.0000000000587</v>
      </c>
      <c r="D119" s="31">
        <v>-33000.000000000698</v>
      </c>
      <c r="E119" s="53"/>
      <c r="F119" s="53"/>
      <c r="G119" s="53"/>
      <c r="H119" s="53"/>
      <c r="I119" s="53"/>
      <c r="J119" s="53"/>
    </row>
    <row r="120" spans="1:11" s="16" customFormat="1" ht="15" customHeight="1" x14ac:dyDescent="0.3">
      <c r="A120" s="51"/>
      <c r="B120" s="53" t="s">
        <v>37</v>
      </c>
      <c r="C120" s="53"/>
      <c r="D120" s="53"/>
      <c r="E120" s="53"/>
      <c r="F120" s="53"/>
      <c r="G120" s="53"/>
      <c r="H120" s="53"/>
      <c r="I120" s="53"/>
      <c r="J120" s="53"/>
    </row>
    <row r="121" spans="1:11" s="16" customFormat="1" ht="15" customHeight="1" x14ac:dyDescent="0.3">
      <c r="A121" s="51"/>
      <c r="B121" s="16" t="s">
        <v>39</v>
      </c>
      <c r="C121" s="16" t="s">
        <v>40</v>
      </c>
      <c r="D121" s="16" t="s">
        <v>11</v>
      </c>
      <c r="E121" s="16" t="s">
        <v>16</v>
      </c>
      <c r="F121" s="16" t="s">
        <v>17</v>
      </c>
      <c r="G121" s="16" t="s">
        <v>41</v>
      </c>
      <c r="H121" s="53" t="s">
        <v>42</v>
      </c>
      <c r="I121" s="53"/>
      <c r="J121" s="53"/>
    </row>
    <row r="122" spans="1:11" s="16" customFormat="1" ht="15" customHeight="1" x14ac:dyDescent="0.3">
      <c r="A122" s="51"/>
      <c r="B122" s="16">
        <f>B66</f>
        <v>-22</v>
      </c>
      <c r="C122" s="16">
        <f>C66</f>
        <v>12.299999999999999</v>
      </c>
      <c r="D122" s="16">
        <f>$C$119*B122+$D$119</f>
        <v>27500.000000000589</v>
      </c>
      <c r="E122" s="16">
        <f t="shared" ref="E122:E130" si="11">D122-C122</f>
        <v>27487.70000000059</v>
      </c>
      <c r="F122" s="16">
        <f>IF(SIGN(E122*E123)=1,0,1)</f>
        <v>0</v>
      </c>
      <c r="G122" s="54">
        <f>MATCH(1,F122:F130,0)</f>
        <v>2</v>
      </c>
      <c r="H122" s="16" t="s">
        <v>10</v>
      </c>
      <c r="I122" s="16" t="s">
        <v>43</v>
      </c>
      <c r="J122" s="16" t="s">
        <v>44</v>
      </c>
    </row>
    <row r="123" spans="1:11" s="16" customFormat="1" ht="15" customHeight="1" x14ac:dyDescent="0.3">
      <c r="A123" s="51"/>
      <c r="B123" s="16">
        <f t="shared" ref="B123:C130" si="12">B67</f>
        <v>-15</v>
      </c>
      <c r="C123" s="16">
        <f t="shared" si="12"/>
        <v>15.899999999999999</v>
      </c>
      <c r="D123" s="16">
        <f>$C$119*B123+$D$119</f>
        <v>8250.0000000001819</v>
      </c>
      <c r="E123" s="16">
        <f t="shared" si="11"/>
        <v>8234.1000000001823</v>
      </c>
      <c r="F123" s="16">
        <f t="shared" ref="F123:F129" si="13">IF(SIGN(E123*E124)=1,0,1)</f>
        <v>1</v>
      </c>
      <c r="G123" s="54"/>
      <c r="H123" s="16">
        <f>INDEX(B122:B130,G122)</f>
        <v>-15</v>
      </c>
      <c r="I123" s="16">
        <f>INDEX(C122:C130,G122)</f>
        <v>15.899999999999999</v>
      </c>
      <c r="J123" s="16">
        <f>INDEX(D122:D130,G122)</f>
        <v>8250.0000000001819</v>
      </c>
    </row>
    <row r="124" spans="1:11" s="16" customFormat="1" ht="15" customHeight="1" x14ac:dyDescent="0.3">
      <c r="A124" s="51"/>
      <c r="B124" s="16">
        <f t="shared" si="12"/>
        <v>-7</v>
      </c>
      <c r="C124" s="16">
        <f t="shared" si="12"/>
        <v>18.899999999999999</v>
      </c>
      <c r="D124" s="16">
        <f t="shared" ref="D124:D130" si="14">$C$119*B124+$D$119</f>
        <v>-13750.000000000287</v>
      </c>
      <c r="E124" s="16">
        <f t="shared" si="11"/>
        <v>-13768.900000000287</v>
      </c>
      <c r="F124" s="16">
        <f t="shared" si="13"/>
        <v>0</v>
      </c>
      <c r="G124" s="54"/>
      <c r="H124" s="16">
        <f>INDEX(B122:B130,G122+1)</f>
        <v>-7</v>
      </c>
      <c r="I124" s="16">
        <f>INDEX(C122:C130,G122+1)</f>
        <v>18.899999999999999</v>
      </c>
      <c r="J124" s="16">
        <f>INDEX(D122:D130,G122+1)</f>
        <v>-13750.000000000287</v>
      </c>
    </row>
    <row r="125" spans="1:11" s="16" customFormat="1" ht="15" customHeight="1" x14ac:dyDescent="0.3">
      <c r="A125" s="51"/>
      <c r="B125" s="16">
        <f t="shared" si="12"/>
        <v>2</v>
      </c>
      <c r="C125" s="16">
        <f t="shared" si="12"/>
        <v>21.299999999999997</v>
      </c>
      <c r="D125" s="16">
        <f t="shared" si="14"/>
        <v>-38500.000000000815</v>
      </c>
      <c r="E125" s="16">
        <f t="shared" si="11"/>
        <v>-38521.300000000818</v>
      </c>
      <c r="F125" s="16">
        <f t="shared" si="13"/>
        <v>0</v>
      </c>
      <c r="G125" s="54"/>
      <c r="H125" s="53" t="s">
        <v>45</v>
      </c>
      <c r="I125" s="53"/>
      <c r="J125" s="53"/>
    </row>
    <row r="126" spans="1:11" s="16" customFormat="1" ht="15" customHeight="1" x14ac:dyDescent="0.3">
      <c r="A126" s="51"/>
      <c r="B126" s="16">
        <f t="shared" si="12"/>
        <v>7</v>
      </c>
      <c r="C126" s="16">
        <f t="shared" si="12"/>
        <v>21</v>
      </c>
      <c r="D126" s="16">
        <f>$C$119*B126+$D$119</f>
        <v>-52250.000000001106</v>
      </c>
      <c r="E126" s="16">
        <f t="shared" si="11"/>
        <v>-52271.000000001106</v>
      </c>
      <c r="F126" s="16">
        <f t="shared" si="13"/>
        <v>0</v>
      </c>
      <c r="G126" s="54"/>
      <c r="H126" s="27" t="s">
        <v>19</v>
      </c>
      <c r="I126" s="16">
        <f>SLOPE(I123:I124,H123:H124)</f>
        <v>0.375</v>
      </c>
      <c r="J126" s="16">
        <f>SLOPE(J123:J124,H123:H124)</f>
        <v>-2750.0000000000587</v>
      </c>
    </row>
    <row r="127" spans="1:11" s="16" customFormat="1" ht="15" customHeight="1" x14ac:dyDescent="0.3">
      <c r="A127" s="51"/>
      <c r="B127" s="16">
        <f t="shared" si="12"/>
        <v>10</v>
      </c>
      <c r="C127" s="16">
        <f t="shared" si="12"/>
        <v>21.299999999999997</v>
      </c>
      <c r="D127" s="16">
        <f t="shared" si="14"/>
        <v>-60500.000000001281</v>
      </c>
      <c r="E127" s="16">
        <f t="shared" si="11"/>
        <v>-60521.300000001283</v>
      </c>
      <c r="F127" s="16">
        <f t="shared" si="13"/>
        <v>0</v>
      </c>
      <c r="G127" s="54"/>
      <c r="H127" s="27" t="s">
        <v>20</v>
      </c>
      <c r="I127" s="16">
        <f>INTERCEPT(I123:I124,H123:H124)</f>
        <v>21.524999999999999</v>
      </c>
      <c r="J127" s="16">
        <f>INTERCEPT(J123:J124,H123:H124)</f>
        <v>-33000.000000000698</v>
      </c>
    </row>
    <row r="128" spans="1:11" s="16" customFormat="1" ht="15.75" customHeight="1" x14ac:dyDescent="0.3">
      <c r="A128" s="51"/>
      <c r="B128" s="16">
        <f t="shared" si="12"/>
        <v>20</v>
      </c>
      <c r="C128" s="16">
        <f t="shared" si="12"/>
        <v>21.299999999999997</v>
      </c>
      <c r="D128" s="16">
        <f t="shared" si="14"/>
        <v>-88000.000000001863</v>
      </c>
      <c r="E128" s="16">
        <f t="shared" si="11"/>
        <v>-88021.300000001866</v>
      </c>
      <c r="F128" s="16">
        <f t="shared" si="13"/>
        <v>0</v>
      </c>
      <c r="G128" s="54"/>
      <c r="H128" s="53" t="s">
        <v>46</v>
      </c>
      <c r="I128" s="53"/>
      <c r="J128" s="53"/>
      <c r="K128" s="38" t="s">
        <v>51</v>
      </c>
    </row>
    <row r="129" spans="1:11" s="16" customFormat="1" ht="15" customHeight="1" x14ac:dyDescent="0.3">
      <c r="A129" s="51"/>
      <c r="B129" s="16">
        <f t="shared" si="12"/>
        <v>30</v>
      </c>
      <c r="C129" s="16">
        <f t="shared" si="12"/>
        <v>21.299999999999997</v>
      </c>
      <c r="D129" s="16">
        <f t="shared" si="14"/>
        <v>-115500.00000000246</v>
      </c>
      <c r="E129" s="16">
        <f t="shared" si="11"/>
        <v>-115521.30000000246</v>
      </c>
      <c r="F129" s="16">
        <f t="shared" si="13"/>
        <v>0</v>
      </c>
      <c r="G129" s="54"/>
      <c r="H129" s="53" t="s">
        <v>48</v>
      </c>
      <c r="I129" s="53"/>
      <c r="J129" s="36">
        <f>(J126*I127-I126*J127)/(J126-I126)</f>
        <v>17.022678725628325</v>
      </c>
      <c r="K129" s="16">
        <f>J129</f>
        <v>17.022678725628325</v>
      </c>
    </row>
    <row r="130" spans="1:11" s="16" customFormat="1" ht="15.75" customHeight="1" x14ac:dyDescent="0.3">
      <c r="A130" s="51"/>
      <c r="B130" s="16">
        <f t="shared" si="12"/>
        <v>40</v>
      </c>
      <c r="C130" s="16">
        <f t="shared" si="12"/>
        <v>21.299999999999997</v>
      </c>
      <c r="D130" s="16">
        <f t="shared" si="14"/>
        <v>-143000.00000000303</v>
      </c>
      <c r="E130" s="16">
        <f t="shared" si="11"/>
        <v>-143021.30000000302</v>
      </c>
      <c r="F130" s="16">
        <f>F102</f>
        <v>0</v>
      </c>
      <c r="G130" s="54"/>
      <c r="H130" s="53" t="s">
        <v>47</v>
      </c>
      <c r="I130" s="53"/>
      <c r="J130" s="36">
        <f>ROUND((J129-J127)/J126,1)</f>
        <v>-12</v>
      </c>
      <c r="K130" s="24">
        <f>G76</f>
        <v>-15</v>
      </c>
    </row>
    <row r="131" spans="1:11" s="16" customFormat="1" ht="15" customHeight="1" x14ac:dyDescent="0.3">
      <c r="A131" s="51"/>
      <c r="B131" s="53" t="s">
        <v>38</v>
      </c>
      <c r="C131" s="53"/>
      <c r="D131" s="53"/>
      <c r="E131" s="53"/>
      <c r="F131" s="53"/>
      <c r="G131" s="53"/>
      <c r="H131" s="53"/>
      <c r="I131" s="53"/>
      <c r="J131" s="53"/>
    </row>
    <row r="132" spans="1:11" s="16" customFormat="1" ht="15" customHeight="1" x14ac:dyDescent="0.3">
      <c r="A132" s="51"/>
      <c r="B132" s="16" t="s">
        <v>39</v>
      </c>
      <c r="C132" s="16" t="s">
        <v>40</v>
      </c>
      <c r="D132" s="16" t="s">
        <v>11</v>
      </c>
      <c r="E132" s="16" t="s">
        <v>16</v>
      </c>
      <c r="F132" s="16" t="s">
        <v>17</v>
      </c>
      <c r="G132" s="16" t="s">
        <v>41</v>
      </c>
      <c r="H132" s="53" t="s">
        <v>42</v>
      </c>
      <c r="I132" s="53"/>
      <c r="J132" s="53"/>
    </row>
    <row r="133" spans="1:11" s="16" customFormat="1" ht="15" customHeight="1" x14ac:dyDescent="0.3">
      <c r="A133" s="51"/>
      <c r="B133" s="16">
        <f>B122</f>
        <v>-22</v>
      </c>
      <c r="C133" s="16">
        <f>D66</f>
        <v>16.5</v>
      </c>
      <c r="D133" s="16">
        <f>$C$119*B133+$D$119</f>
        <v>27500.000000000589</v>
      </c>
      <c r="E133" s="16">
        <f>D133-C133</f>
        <v>27483.500000000589</v>
      </c>
      <c r="F133" s="16">
        <f>IF(SIGN(E133*E134)=1,0,1)</f>
        <v>0</v>
      </c>
      <c r="G133" s="54">
        <f>MATCH(1,F133:F141,0)</f>
        <v>2</v>
      </c>
      <c r="H133" s="16" t="s">
        <v>10</v>
      </c>
      <c r="I133" s="16" t="s">
        <v>43</v>
      </c>
      <c r="J133" s="16" t="s">
        <v>44</v>
      </c>
    </row>
    <row r="134" spans="1:11" s="16" customFormat="1" ht="15" customHeight="1" x14ac:dyDescent="0.3">
      <c r="A134" s="51"/>
      <c r="B134" s="16">
        <f t="shared" ref="B134:B141" si="15">B123</f>
        <v>-15</v>
      </c>
      <c r="C134" s="16">
        <f t="shared" ref="C134:C141" si="16">D67</f>
        <v>21.299999999999997</v>
      </c>
      <c r="D134" s="16">
        <f t="shared" ref="D134:D141" si="17">$C$119*B134+$D$119</f>
        <v>8250.0000000001819</v>
      </c>
      <c r="E134" s="16">
        <f t="shared" ref="E134:E141" si="18">D134-C134</f>
        <v>8228.7000000001826</v>
      </c>
      <c r="F134" s="16">
        <f t="shared" ref="F134:F140" si="19">IF(SIGN(E134*E135)=1,0,1)</f>
        <v>1</v>
      </c>
      <c r="G134" s="54"/>
      <c r="H134" s="16">
        <f>INDEX(B133:B141,G133)</f>
        <v>-15</v>
      </c>
      <c r="I134" s="16">
        <f>INDEX(C133:C141,G133)</f>
        <v>21.299999999999997</v>
      </c>
      <c r="J134" s="16">
        <f>INDEX(D133:D141,G133)</f>
        <v>8250.0000000001819</v>
      </c>
    </row>
    <row r="135" spans="1:11" s="16" customFormat="1" ht="15" customHeight="1" x14ac:dyDescent="0.3">
      <c r="A135" s="51"/>
      <c r="B135" s="16">
        <f t="shared" si="15"/>
        <v>-7</v>
      </c>
      <c r="C135" s="16">
        <f t="shared" si="16"/>
        <v>26.700000000000003</v>
      </c>
      <c r="D135" s="16">
        <f t="shared" si="17"/>
        <v>-13750.000000000287</v>
      </c>
      <c r="E135" s="16">
        <f t="shared" si="18"/>
        <v>-13776.700000000288</v>
      </c>
      <c r="F135" s="16">
        <f t="shared" si="19"/>
        <v>0</v>
      </c>
      <c r="G135" s="54"/>
      <c r="H135" s="16">
        <f>INDEX(B133:B141,G133+1)</f>
        <v>-7</v>
      </c>
      <c r="I135" s="16">
        <f>INDEX(C133:C141,G133+1)</f>
        <v>26.700000000000003</v>
      </c>
      <c r="J135" s="16">
        <f>INDEX(D133:D141,G133+1)</f>
        <v>-13750.000000000287</v>
      </c>
    </row>
    <row r="136" spans="1:11" s="16" customFormat="1" ht="15" customHeight="1" x14ac:dyDescent="0.3">
      <c r="A136" s="51"/>
      <c r="B136" s="16">
        <f t="shared" si="15"/>
        <v>2</v>
      </c>
      <c r="C136" s="16">
        <f t="shared" si="16"/>
        <v>30</v>
      </c>
      <c r="D136" s="16">
        <f t="shared" si="17"/>
        <v>-38500.000000000815</v>
      </c>
      <c r="E136" s="16">
        <f t="shared" si="18"/>
        <v>-38530.000000000815</v>
      </c>
      <c r="F136" s="16">
        <f t="shared" si="19"/>
        <v>0</v>
      </c>
      <c r="G136" s="54"/>
      <c r="H136" s="53" t="s">
        <v>45</v>
      </c>
      <c r="I136" s="53"/>
      <c r="J136" s="53"/>
    </row>
    <row r="137" spans="1:11" s="16" customFormat="1" ht="15" customHeight="1" x14ac:dyDescent="0.3">
      <c r="A137" s="51"/>
      <c r="B137" s="16">
        <f t="shared" si="15"/>
        <v>7</v>
      </c>
      <c r="C137" s="16">
        <f t="shared" si="16"/>
        <v>30.299999999999997</v>
      </c>
      <c r="D137" s="16">
        <f t="shared" si="17"/>
        <v>-52250.000000001106</v>
      </c>
      <c r="E137" s="16">
        <f t="shared" si="18"/>
        <v>-52280.300000001109</v>
      </c>
      <c r="F137" s="16">
        <f t="shared" si="19"/>
        <v>0</v>
      </c>
      <c r="G137" s="54"/>
      <c r="H137" s="27" t="s">
        <v>19</v>
      </c>
      <c r="I137" s="16">
        <f>SLOPE(I134:I135,H134:H135)</f>
        <v>0.67500000000000071</v>
      </c>
      <c r="J137" s="16">
        <f>SLOPE(J134:J135,H134:H135)</f>
        <v>-2750.0000000000587</v>
      </c>
    </row>
    <row r="138" spans="1:11" s="16" customFormat="1" ht="15" customHeight="1" x14ac:dyDescent="0.3">
      <c r="A138" s="51"/>
      <c r="B138" s="16">
        <f t="shared" si="15"/>
        <v>10</v>
      </c>
      <c r="C138" s="16">
        <f t="shared" si="16"/>
        <v>30.299999999999997</v>
      </c>
      <c r="D138" s="16">
        <f t="shared" si="17"/>
        <v>-60500.000000001281</v>
      </c>
      <c r="E138" s="16">
        <f>D138-C138</f>
        <v>-60530.300000001283</v>
      </c>
      <c r="F138" s="16">
        <f>IF(SIGN(E138*E139)=1,0,1)</f>
        <v>0</v>
      </c>
      <c r="G138" s="54"/>
      <c r="H138" s="27" t="s">
        <v>20</v>
      </c>
      <c r="I138" s="16">
        <f>INTERCEPT(I134:I135,H134:H135)</f>
        <v>31.425000000000008</v>
      </c>
      <c r="J138" s="16">
        <f>INTERCEPT(J134:J135,H134:H135)</f>
        <v>-33000.000000000698</v>
      </c>
    </row>
    <row r="139" spans="1:11" s="16" customFormat="1" ht="15.75" customHeight="1" x14ac:dyDescent="0.3">
      <c r="A139" s="51"/>
      <c r="B139" s="16">
        <f t="shared" si="15"/>
        <v>20</v>
      </c>
      <c r="C139" s="16">
        <f t="shared" si="16"/>
        <v>30.299999999999997</v>
      </c>
      <c r="D139" s="16">
        <f t="shared" si="17"/>
        <v>-88000.000000001863</v>
      </c>
      <c r="E139" s="16">
        <f t="shared" si="18"/>
        <v>-88030.300000001866</v>
      </c>
      <c r="F139" s="16">
        <f t="shared" si="19"/>
        <v>0</v>
      </c>
      <c r="G139" s="54"/>
      <c r="H139" s="53" t="s">
        <v>46</v>
      </c>
      <c r="I139" s="53"/>
      <c r="J139" s="53"/>
      <c r="K139" s="38" t="s">
        <v>51</v>
      </c>
    </row>
    <row r="140" spans="1:11" s="16" customFormat="1" x14ac:dyDescent="0.3">
      <c r="A140" s="51"/>
      <c r="B140" s="16">
        <f t="shared" si="15"/>
        <v>30</v>
      </c>
      <c r="C140" s="16">
        <f t="shared" si="16"/>
        <v>30.599999999999998</v>
      </c>
      <c r="D140" s="16">
        <f t="shared" si="17"/>
        <v>-115500.00000000246</v>
      </c>
      <c r="E140" s="16">
        <f t="shared" si="18"/>
        <v>-115530.60000000247</v>
      </c>
      <c r="F140" s="16">
        <f t="shared" si="19"/>
        <v>0</v>
      </c>
      <c r="G140" s="54"/>
      <c r="H140" s="53" t="s">
        <v>48</v>
      </c>
      <c r="I140" s="53"/>
      <c r="J140" s="36">
        <f>(J137*I138-I137*J138)/(J137-I137)</f>
        <v>23.319276177665479</v>
      </c>
      <c r="K140" s="16">
        <f>J140</f>
        <v>23.319276177665479</v>
      </c>
    </row>
    <row r="141" spans="1:11" s="16" customFormat="1" x14ac:dyDescent="0.3">
      <c r="A141" s="51"/>
      <c r="B141" s="16">
        <f t="shared" si="15"/>
        <v>40</v>
      </c>
      <c r="C141" s="16">
        <f t="shared" si="16"/>
        <v>30.299999999999997</v>
      </c>
      <c r="D141" s="16">
        <f t="shared" si="17"/>
        <v>-143000.00000000303</v>
      </c>
      <c r="E141" s="16">
        <f t="shared" si="18"/>
        <v>-143030.30000000302</v>
      </c>
      <c r="F141" s="16">
        <f>F102</f>
        <v>0</v>
      </c>
      <c r="G141" s="54"/>
      <c r="H141" s="53" t="s">
        <v>47</v>
      </c>
      <c r="I141" s="53"/>
      <c r="J141" s="36">
        <f>ROUND((J140-J138)/J137,1)</f>
        <v>-12</v>
      </c>
      <c r="K141" s="24">
        <f>G76</f>
        <v>-15</v>
      </c>
    </row>
    <row r="142" spans="1:11" s="16" customFormat="1" x14ac:dyDescent="0.3"/>
    <row r="143" spans="1:11" s="16" customFormat="1" x14ac:dyDescent="0.3"/>
    <row r="144" spans="1:11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  <row r="332" s="16" customFormat="1" x14ac:dyDescent="0.3"/>
    <row r="333" s="16" customFormat="1" x14ac:dyDescent="0.3"/>
    <row r="334" s="16" customFormat="1" x14ac:dyDescent="0.3"/>
    <row r="335" s="16" customFormat="1" x14ac:dyDescent="0.3"/>
    <row r="336" s="16" customFormat="1" x14ac:dyDescent="0.3"/>
    <row r="337" s="16" customFormat="1" x14ac:dyDescent="0.3"/>
    <row r="338" s="16" customFormat="1" x14ac:dyDescent="0.3"/>
    <row r="339" s="16" customFormat="1" x14ac:dyDescent="0.3"/>
    <row r="340" s="16" customFormat="1" x14ac:dyDescent="0.3"/>
    <row r="341" s="16" customFormat="1" x14ac:dyDescent="0.3"/>
    <row r="342" s="16" customFormat="1" x14ac:dyDescent="0.3"/>
    <row r="343" s="16" customFormat="1" x14ac:dyDescent="0.3"/>
    <row r="344" s="16" customFormat="1" x14ac:dyDescent="0.3"/>
    <row r="345" s="16" customFormat="1" x14ac:dyDescent="0.3"/>
    <row r="346" s="16" customFormat="1" x14ac:dyDescent="0.3"/>
    <row r="347" s="16" customFormat="1" x14ac:dyDescent="0.3"/>
    <row r="348" s="16" customFormat="1" x14ac:dyDescent="0.3"/>
    <row r="349" s="16" customFormat="1" x14ac:dyDescent="0.3"/>
    <row r="350" s="16" customFormat="1" x14ac:dyDescent="0.3"/>
    <row r="351" s="16" customFormat="1" x14ac:dyDescent="0.3"/>
    <row r="352" s="16" customFormat="1" x14ac:dyDescent="0.3"/>
    <row r="353" s="16" customFormat="1" x14ac:dyDescent="0.3"/>
    <row r="354" s="16" customFormat="1" x14ac:dyDescent="0.3"/>
    <row r="355" s="16" customFormat="1" x14ac:dyDescent="0.3"/>
    <row r="356" s="16" customFormat="1" x14ac:dyDescent="0.3"/>
    <row r="357" s="16" customFormat="1" x14ac:dyDescent="0.3"/>
    <row r="358" s="16" customFormat="1" x14ac:dyDescent="0.3"/>
    <row r="359" s="16" customFormat="1" x14ac:dyDescent="0.3"/>
    <row r="360" s="16" customFormat="1" x14ac:dyDescent="0.3"/>
    <row r="361" s="16" customFormat="1" x14ac:dyDescent="0.3"/>
    <row r="362" s="16" customFormat="1" x14ac:dyDescent="0.3"/>
    <row r="363" s="16" customFormat="1" x14ac:dyDescent="0.3"/>
    <row r="364" s="16" customFormat="1" x14ac:dyDescent="0.3"/>
    <row r="365" s="16" customFormat="1" x14ac:dyDescent="0.3"/>
    <row r="366" s="16" customFormat="1" x14ac:dyDescent="0.3"/>
    <row r="367" s="16" customFormat="1" x14ac:dyDescent="0.3"/>
    <row r="368" s="16" customFormat="1" x14ac:dyDescent="0.3"/>
    <row r="369" s="16" customFormat="1" x14ac:dyDescent="0.3"/>
    <row r="370" s="16" customFormat="1" x14ac:dyDescent="0.3"/>
    <row r="371" s="16" customFormat="1" x14ac:dyDescent="0.3"/>
    <row r="372" s="16" customFormat="1" x14ac:dyDescent="0.3"/>
    <row r="373" s="16" customFormat="1" x14ac:dyDescent="0.3"/>
    <row r="374" s="16" customFormat="1" x14ac:dyDescent="0.3"/>
    <row r="375" s="16" customFormat="1" x14ac:dyDescent="0.3"/>
    <row r="376" s="16" customFormat="1" x14ac:dyDescent="0.3"/>
    <row r="377" s="16" customFormat="1" x14ac:dyDescent="0.3"/>
    <row r="378" s="16" customFormat="1" x14ac:dyDescent="0.3"/>
    <row r="379" s="16" customFormat="1" x14ac:dyDescent="0.3"/>
    <row r="380" s="16" customFormat="1" x14ac:dyDescent="0.3"/>
    <row r="381" s="16" customFormat="1" x14ac:dyDescent="0.3"/>
    <row r="382" s="16" customFormat="1" x14ac:dyDescent="0.3"/>
    <row r="383" s="13" customFormat="1" x14ac:dyDescent="0.3"/>
    <row r="384" s="13" customFormat="1" x14ac:dyDescent="0.3"/>
    <row r="385" s="13" customFormat="1" x14ac:dyDescent="0.3"/>
    <row r="386" s="13" customFormat="1" x14ac:dyDescent="0.3"/>
    <row r="387" s="13" customFormat="1" x14ac:dyDescent="0.3"/>
    <row r="388" s="13" customFormat="1" x14ac:dyDescent="0.3"/>
    <row r="389" s="13" customFormat="1" x14ac:dyDescent="0.3"/>
    <row r="390" s="13" customFormat="1" x14ac:dyDescent="0.3"/>
    <row r="391" s="13" customFormat="1" x14ac:dyDescent="0.3"/>
    <row r="392" s="13" customFormat="1" x14ac:dyDescent="0.3"/>
    <row r="393" s="13" customFormat="1" x14ac:dyDescent="0.3"/>
    <row r="394" s="13" customFormat="1" x14ac:dyDescent="0.3"/>
    <row r="395" s="13" customFormat="1" x14ac:dyDescent="0.3"/>
    <row r="396" s="13" customFormat="1" x14ac:dyDescent="0.3"/>
    <row r="397" s="13" customFormat="1" x14ac:dyDescent="0.3"/>
    <row r="398" s="13" customFormat="1" x14ac:dyDescent="0.3"/>
    <row r="399" s="13" customFormat="1" x14ac:dyDescent="0.3"/>
    <row r="400" s="13" customFormat="1" x14ac:dyDescent="0.3"/>
    <row r="401" s="13" customFormat="1" x14ac:dyDescent="0.3"/>
    <row r="402" s="13" customFormat="1" x14ac:dyDescent="0.3"/>
    <row r="403" s="13" customFormat="1" x14ac:dyDescent="0.3"/>
    <row r="404" s="13" customFormat="1" x14ac:dyDescent="0.3"/>
    <row r="405" s="13" customFormat="1" x14ac:dyDescent="0.3"/>
    <row r="406" s="13" customFormat="1" x14ac:dyDescent="0.3"/>
    <row r="407" s="13" customFormat="1" x14ac:dyDescent="0.3"/>
    <row r="408" s="13" customFormat="1" x14ac:dyDescent="0.3"/>
    <row r="409" s="13" customFormat="1" x14ac:dyDescent="0.3"/>
    <row r="410" s="13" customFormat="1" x14ac:dyDescent="0.3"/>
    <row r="411" s="13" customFormat="1" x14ac:dyDescent="0.3"/>
    <row r="412" s="13" customFormat="1" x14ac:dyDescent="0.3"/>
    <row r="413" s="13" customFormat="1" x14ac:dyDescent="0.3"/>
    <row r="414" s="13" customFormat="1" x14ac:dyDescent="0.3"/>
    <row r="415" s="13" customFormat="1" x14ac:dyDescent="0.3"/>
    <row r="416" s="13" customFormat="1" x14ac:dyDescent="0.3"/>
    <row r="417" s="13" customFormat="1" x14ac:dyDescent="0.3"/>
    <row r="418" s="13" customFormat="1" x14ac:dyDescent="0.3"/>
    <row r="419" s="13" customFormat="1" x14ac:dyDescent="0.3"/>
    <row r="420" s="13" customFormat="1" x14ac:dyDescent="0.3"/>
    <row r="421" s="13" customFormat="1" x14ac:dyDescent="0.3"/>
    <row r="422" s="13" customFormat="1" x14ac:dyDescent="0.3"/>
    <row r="423" s="13" customFormat="1" x14ac:dyDescent="0.3"/>
    <row r="424" s="13" customFormat="1" x14ac:dyDescent="0.3"/>
    <row r="425" s="13" customFormat="1" x14ac:dyDescent="0.3"/>
    <row r="426" s="13" customFormat="1" x14ac:dyDescent="0.3"/>
    <row r="427" s="13" customFormat="1" x14ac:dyDescent="0.3"/>
    <row r="428" s="13" customFormat="1" x14ac:dyDescent="0.3"/>
    <row r="429" s="13" customFormat="1" x14ac:dyDescent="0.3"/>
    <row r="430" s="13" customFormat="1" x14ac:dyDescent="0.3"/>
    <row r="431" s="13" customFormat="1" x14ac:dyDescent="0.3"/>
    <row r="432" s="13" customFormat="1" x14ac:dyDescent="0.3"/>
    <row r="433" s="13" customFormat="1" x14ac:dyDescent="0.3"/>
    <row r="434" s="13" customFormat="1" x14ac:dyDescent="0.3"/>
    <row r="435" s="13" customFormat="1" x14ac:dyDescent="0.3"/>
    <row r="436" s="13" customFormat="1" x14ac:dyDescent="0.3"/>
    <row r="437" s="13" customFormat="1" x14ac:dyDescent="0.3"/>
    <row r="438" s="13" customFormat="1" x14ac:dyDescent="0.3"/>
    <row r="439" s="13" customFormat="1" x14ac:dyDescent="0.3"/>
    <row r="440" s="13" customFormat="1" x14ac:dyDescent="0.3"/>
    <row r="441" s="13" customFormat="1" x14ac:dyDescent="0.3"/>
    <row r="442" s="13" customFormat="1" x14ac:dyDescent="0.3"/>
    <row r="443" s="13" customFormat="1" x14ac:dyDescent="0.3"/>
    <row r="444" s="13" customFormat="1" x14ac:dyDescent="0.3"/>
    <row r="445" s="13" customFormat="1" x14ac:dyDescent="0.3"/>
    <row r="446" s="13" customFormat="1" x14ac:dyDescent="0.3"/>
    <row r="447" s="13" customFormat="1" x14ac:dyDescent="0.3"/>
    <row r="448" s="13" customFormat="1" x14ac:dyDescent="0.3"/>
    <row r="449" s="13" customFormat="1" x14ac:dyDescent="0.3"/>
    <row r="450" s="13" customFormat="1" x14ac:dyDescent="0.3"/>
    <row r="451" s="13" customFormat="1" x14ac:dyDescent="0.3"/>
    <row r="452" s="13" customFormat="1" x14ac:dyDescent="0.3"/>
    <row r="453" s="13" customFormat="1" x14ac:dyDescent="0.3"/>
    <row r="454" s="13" customFormat="1" x14ac:dyDescent="0.3"/>
    <row r="455" s="13" customFormat="1" x14ac:dyDescent="0.3"/>
    <row r="456" s="13" customFormat="1" x14ac:dyDescent="0.3"/>
    <row r="457" s="13" customFormat="1" x14ac:dyDescent="0.3"/>
    <row r="458" s="13" customFormat="1" x14ac:dyDescent="0.3"/>
    <row r="459" s="13" customFormat="1" x14ac:dyDescent="0.3"/>
    <row r="460" s="13" customFormat="1" x14ac:dyDescent="0.3"/>
    <row r="461" s="13" customFormat="1" x14ac:dyDescent="0.3"/>
    <row r="462" s="13" customFormat="1" x14ac:dyDescent="0.3"/>
    <row r="463" s="16" customFormat="1" x14ac:dyDescent="0.3"/>
    <row r="464" s="16" customFormat="1" x14ac:dyDescent="0.3"/>
    <row r="465" s="16" customFormat="1" x14ac:dyDescent="0.3"/>
    <row r="466" s="16" customFormat="1" x14ac:dyDescent="0.3"/>
    <row r="467" s="16" customFormat="1" x14ac:dyDescent="0.3"/>
    <row r="468" s="16" customFormat="1" x14ac:dyDescent="0.3"/>
    <row r="469" s="16" customFormat="1" x14ac:dyDescent="0.3"/>
    <row r="470" s="16" customFormat="1" x14ac:dyDescent="0.3"/>
  </sheetData>
  <sheetProtection algorithmName="SHA-512" hashValue="nBj9+3f25sC9rhezl1R+WYKM9/wUvx/gxM8a+JA38y0pUkGMbzHIUFjTnWkoUuS6kneUSCUTpCLbZ/PaJclFwA==" saltValue="VKaw/zgk8xRBNzQibQifTg==" spinCount="100000" sheet="1" objects="1" scenarios="1"/>
  <protectedRanges>
    <protectedRange sqref="C6:C9" name="Oblast1_1"/>
  </protectedRanges>
  <mergeCells count="59">
    <mergeCell ref="A9:B9"/>
    <mergeCell ref="A1:M3"/>
    <mergeCell ref="B4:D5"/>
    <mergeCell ref="A6:B6"/>
    <mergeCell ref="A7:B7"/>
    <mergeCell ref="A8:B8"/>
    <mergeCell ref="E12:L18"/>
    <mergeCell ref="B13:D18"/>
    <mergeCell ref="A48:A57"/>
    <mergeCell ref="E48:H48"/>
    <mergeCell ref="E49:F50"/>
    <mergeCell ref="E51:F52"/>
    <mergeCell ref="E53:F56"/>
    <mergeCell ref="A65:A74"/>
    <mergeCell ref="E65:H65"/>
    <mergeCell ref="E66:F67"/>
    <mergeCell ref="E68:F69"/>
    <mergeCell ref="E70:F73"/>
    <mergeCell ref="E82:E86"/>
    <mergeCell ref="A87:A113"/>
    <mergeCell ref="B87:C87"/>
    <mergeCell ref="D87:E87"/>
    <mergeCell ref="F87:J91"/>
    <mergeCell ref="B92:J92"/>
    <mergeCell ref="H93:J93"/>
    <mergeCell ref="G94:G102"/>
    <mergeCell ref="H97:J97"/>
    <mergeCell ref="H100:J100"/>
    <mergeCell ref="A75:A86"/>
    <mergeCell ref="F75:F77"/>
    <mergeCell ref="B78:E78"/>
    <mergeCell ref="F78:F80"/>
    <mergeCell ref="B81:E81"/>
    <mergeCell ref="H101:I101"/>
    <mergeCell ref="H140:I140"/>
    <mergeCell ref="H102:I102"/>
    <mergeCell ref="B103:J103"/>
    <mergeCell ref="H104:J104"/>
    <mergeCell ref="G105:G113"/>
    <mergeCell ref="H108:J108"/>
    <mergeCell ref="H111:J111"/>
    <mergeCell ref="H112:I112"/>
    <mergeCell ref="H113:I113"/>
    <mergeCell ref="H141:I141"/>
    <mergeCell ref="A114:A141"/>
    <mergeCell ref="B114:J114"/>
    <mergeCell ref="E115:J119"/>
    <mergeCell ref="B120:J120"/>
    <mergeCell ref="H121:J121"/>
    <mergeCell ref="G122:G130"/>
    <mergeCell ref="H125:J125"/>
    <mergeCell ref="H128:J128"/>
    <mergeCell ref="H129:I129"/>
    <mergeCell ref="H130:I130"/>
    <mergeCell ref="B131:J131"/>
    <mergeCell ref="H132:J132"/>
    <mergeCell ref="G133:G141"/>
    <mergeCell ref="H136:J136"/>
    <mergeCell ref="H139:J139"/>
  </mergeCells>
  <dataValidations count="3">
    <dataValidation type="list" allowBlank="1" showInputMessage="1" showErrorMessage="1" sqref="C10" xr:uid="{43D2B5C6-AB6D-4022-8346-88F1E9EB7B67}">
      <formula1>$C$59:$C$63</formula1>
    </dataValidation>
    <dataValidation type="list" allowBlank="1" showInputMessage="1" showErrorMessage="1" sqref="C9" xr:uid="{30CDFF72-CF20-4CB7-ACEF-618CBD253E10}">
      <formula1>$G$66:$G$67</formula1>
    </dataValidation>
    <dataValidation type="list" allowBlank="1" showInputMessage="1" showErrorMessage="1" sqref="C7" xr:uid="{881CBC45-DB22-4169-85D5-71E5AD5FB2A5}">
      <formula1>$G$68:$G$69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Group Box 1">
              <controlPr defaultSize="0" autoFill="0" autoPict="0">
                <anchor moveWithCells="1">
                  <from>
                    <xdr:col>0</xdr:col>
                    <xdr:colOff>464820</xdr:colOff>
                    <xdr:row>41</xdr:row>
                    <xdr:rowOff>83820</xdr:rowOff>
                  </from>
                  <to>
                    <xdr:col>11</xdr:col>
                    <xdr:colOff>388620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1950720</xdr:colOff>
                    <xdr:row>41</xdr:row>
                    <xdr:rowOff>106680</xdr:rowOff>
                  </from>
                  <to>
                    <xdr:col>1</xdr:col>
                    <xdr:colOff>2735580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2628900</xdr:colOff>
                    <xdr:row>41</xdr:row>
                    <xdr:rowOff>106680</xdr:rowOff>
                  </from>
                  <to>
                    <xdr:col>2</xdr:col>
                    <xdr:colOff>426720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304800</xdr:colOff>
                    <xdr:row>41</xdr:row>
                    <xdr:rowOff>106680</xdr:rowOff>
                  </from>
                  <to>
                    <xdr:col>3</xdr:col>
                    <xdr:colOff>419100</xdr:colOff>
                    <xdr:row>42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D761E-7642-4303-9D61-113F5F0AAB86}">
  <sheetPr codeName="List5">
    <pageSetUpPr fitToPage="1"/>
  </sheetPr>
  <dimension ref="A1:HW343"/>
  <sheetViews>
    <sheetView topLeftCell="A9" zoomScale="85" zoomScaleNormal="85" workbookViewId="0">
      <selection activeCell="C9" sqref="C9"/>
    </sheetView>
  </sheetViews>
  <sheetFormatPr defaultColWidth="9.109375" defaultRowHeight="14.4" x14ac:dyDescent="0.3"/>
  <cols>
    <col min="1" max="1" width="7.33203125" style="12" customWidth="1"/>
    <col min="2" max="2" width="44.88671875" style="12" customWidth="1"/>
    <col min="3" max="3" width="29.44140625" style="12" customWidth="1"/>
    <col min="4" max="4" width="12.5546875" style="12" customWidth="1"/>
    <col min="5" max="5" width="11.44140625" style="12" customWidth="1"/>
    <col min="6" max="9" width="9.109375" style="12"/>
    <col min="10" max="10" width="16.5546875" style="12" bestFit="1" customWidth="1"/>
    <col min="11" max="11" width="9.109375" style="12"/>
    <col min="12" max="12" width="6.5546875" style="12" customWidth="1"/>
    <col min="13" max="13" width="6.44140625" style="12" customWidth="1"/>
    <col min="14" max="14" width="9.109375" style="13"/>
    <col min="15" max="231" width="9.109375" style="16"/>
    <col min="232" max="16384" width="9.109375" style="12"/>
  </cols>
  <sheetData>
    <row r="1" spans="1:13" ht="9.9" customHeight="1" x14ac:dyDescent="0.3">
      <c r="A1" s="63" t="s">
        <v>61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9.9" customHeight="1" x14ac:dyDescent="0.3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ht="9.9" customHeight="1" thickBot="1" x14ac:dyDescent="0.3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</row>
    <row r="4" spans="1:13" x14ac:dyDescent="0.3">
      <c r="A4" s="1"/>
      <c r="B4" s="72" t="s">
        <v>0</v>
      </c>
      <c r="C4" s="72"/>
      <c r="D4" s="72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3">
      <c r="A5" s="1"/>
      <c r="B5" s="72"/>
      <c r="C5" s="72"/>
      <c r="D5" s="72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3">
      <c r="A6" s="61" t="s">
        <v>1</v>
      </c>
      <c r="B6" s="62"/>
      <c r="C6" s="3">
        <v>-12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3">
      <c r="A7" s="61" t="s">
        <v>3</v>
      </c>
      <c r="B7" s="62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3">
      <c r="A8" s="61" t="s">
        <v>9</v>
      </c>
      <c r="B8" s="62"/>
      <c r="C8" s="40">
        <v>27.5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3">
      <c r="A9" s="61" t="s">
        <v>7</v>
      </c>
      <c r="B9" s="62"/>
      <c r="C9" s="3" t="s">
        <v>8</v>
      </c>
      <c r="D9" s="9" t="s">
        <v>6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3">
      <c r="A10" s="4"/>
      <c r="B10" s="14" t="s">
        <v>57</v>
      </c>
      <c r="C10" s="39">
        <v>2</v>
      </c>
      <c r="D10" s="9" t="s">
        <v>54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3">
      <c r="A11" s="4"/>
      <c r="B11" s="14" t="s">
        <v>60</v>
      </c>
      <c r="C11" s="50">
        <f>IF(C10="BEZ KASKÁDY",9,C10*9)</f>
        <v>18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3">
      <c r="A12" s="5"/>
      <c r="B12" s="10"/>
      <c r="C12" s="10"/>
      <c r="D12" s="10"/>
      <c r="E12" s="58" t="s">
        <v>58</v>
      </c>
      <c r="F12" s="58"/>
      <c r="G12" s="58"/>
      <c r="H12" s="58"/>
      <c r="I12" s="58"/>
      <c r="J12" s="58"/>
      <c r="K12" s="58"/>
      <c r="L12" s="58"/>
      <c r="M12" s="2"/>
    </row>
    <row r="13" spans="1:13" x14ac:dyDescent="0.3">
      <c r="A13" s="1"/>
      <c r="B13" s="59" t="s">
        <v>59</v>
      </c>
      <c r="C13" s="60"/>
      <c r="D13" s="60"/>
      <c r="E13" s="58"/>
      <c r="F13" s="58"/>
      <c r="G13" s="58"/>
      <c r="H13" s="58"/>
      <c r="I13" s="58"/>
      <c r="J13" s="58"/>
      <c r="K13" s="58"/>
      <c r="L13" s="58"/>
      <c r="M13" s="2"/>
    </row>
    <row r="14" spans="1:13" x14ac:dyDescent="0.3">
      <c r="A14" s="1"/>
      <c r="B14" s="60"/>
      <c r="C14" s="60"/>
      <c r="D14" s="60"/>
      <c r="E14" s="58"/>
      <c r="F14" s="58"/>
      <c r="G14" s="58"/>
      <c r="H14" s="58"/>
      <c r="I14" s="58"/>
      <c r="J14" s="58"/>
      <c r="K14" s="58"/>
      <c r="L14" s="58"/>
      <c r="M14" s="2"/>
    </row>
    <row r="15" spans="1:13" x14ac:dyDescent="0.3">
      <c r="A15" s="1"/>
      <c r="B15" s="60"/>
      <c r="C15" s="60"/>
      <c r="D15" s="60"/>
      <c r="E15" s="58"/>
      <c r="F15" s="58"/>
      <c r="G15" s="58"/>
      <c r="H15" s="58"/>
      <c r="I15" s="58"/>
      <c r="J15" s="58"/>
      <c r="K15" s="58"/>
      <c r="L15" s="58"/>
      <c r="M15" s="2"/>
    </row>
    <row r="16" spans="1:13" x14ac:dyDescent="0.3">
      <c r="A16" s="1"/>
      <c r="B16" s="60"/>
      <c r="C16" s="60"/>
      <c r="D16" s="60"/>
      <c r="E16" s="58"/>
      <c r="F16" s="58"/>
      <c r="G16" s="58"/>
      <c r="H16" s="58"/>
      <c r="I16" s="58"/>
      <c r="J16" s="58"/>
      <c r="K16" s="58"/>
      <c r="L16" s="58"/>
      <c r="M16" s="2"/>
    </row>
    <row r="17" spans="1:13" x14ac:dyDescent="0.3">
      <c r="A17" s="1"/>
      <c r="B17" s="60"/>
      <c r="C17" s="60"/>
      <c r="D17" s="60"/>
      <c r="E17" s="58"/>
      <c r="F17" s="58"/>
      <c r="G17" s="58"/>
      <c r="H17" s="58"/>
      <c r="I17" s="58"/>
      <c r="J17" s="58"/>
      <c r="K17" s="58"/>
      <c r="L17" s="58"/>
      <c r="M17" s="2"/>
    </row>
    <row r="18" spans="1:13" x14ac:dyDescent="0.3">
      <c r="A18" s="1"/>
      <c r="B18" s="60"/>
      <c r="C18" s="60"/>
      <c r="D18" s="60"/>
      <c r="E18" s="58"/>
      <c r="F18" s="58"/>
      <c r="G18" s="58"/>
      <c r="H18" s="58"/>
      <c r="I18" s="58"/>
      <c r="J18" s="58"/>
      <c r="K18" s="58"/>
      <c r="L18" s="58"/>
      <c r="M18" s="2"/>
    </row>
    <row r="19" spans="1:13" x14ac:dyDescent="0.3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3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3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3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3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3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3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3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3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3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3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3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3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3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3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3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3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3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3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3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3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3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3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" thickBot="1" x14ac:dyDescent="0.35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6" customForma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s="16" customFormat="1" ht="22.8" x14ac:dyDescent="0.3">
      <c r="A48" s="51" t="s">
        <v>21</v>
      </c>
      <c r="B48" s="17" t="s">
        <v>18</v>
      </c>
      <c r="C48" s="17" t="s">
        <v>36</v>
      </c>
      <c r="D48" s="17" t="s">
        <v>35</v>
      </c>
      <c r="E48" s="52" t="s">
        <v>30</v>
      </c>
      <c r="F48" s="52"/>
      <c r="G48" s="52"/>
      <c r="H48" s="52"/>
      <c r="I48" s="15"/>
      <c r="J48" s="15"/>
      <c r="K48" s="15"/>
      <c r="L48" s="15"/>
      <c r="M48" s="15"/>
    </row>
    <row r="49" spans="1:13" s="16" customFormat="1" x14ac:dyDescent="0.3">
      <c r="A49" s="51"/>
      <c r="B49" s="42">
        <v>-22</v>
      </c>
      <c r="C49" s="43">
        <v>4.0999999999999996</v>
      </c>
      <c r="D49" s="43">
        <v>5.7</v>
      </c>
      <c r="E49" s="55" t="s">
        <v>31</v>
      </c>
      <c r="F49" s="55"/>
      <c r="G49" s="19" t="s">
        <v>8</v>
      </c>
      <c r="I49" s="15"/>
      <c r="J49" s="15"/>
      <c r="K49" s="15"/>
      <c r="L49" s="15"/>
      <c r="M49" s="15"/>
    </row>
    <row r="50" spans="1:13" s="16" customFormat="1" x14ac:dyDescent="0.3">
      <c r="A50" s="51"/>
      <c r="B50" s="42">
        <v>-15</v>
      </c>
      <c r="C50" s="44">
        <v>4.7</v>
      </c>
      <c r="D50" s="46">
        <v>6.5</v>
      </c>
      <c r="E50" s="55"/>
      <c r="F50" s="55"/>
      <c r="G50" s="19" t="s">
        <v>13</v>
      </c>
      <c r="I50" s="15"/>
      <c r="J50" s="15"/>
      <c r="K50" s="15"/>
      <c r="L50" s="15"/>
      <c r="M50" s="15"/>
    </row>
    <row r="51" spans="1:13" s="16" customFormat="1" x14ac:dyDescent="0.3">
      <c r="A51" s="51"/>
      <c r="B51" s="42">
        <v>-7</v>
      </c>
      <c r="C51" s="44">
        <v>5.5</v>
      </c>
      <c r="D51" s="45">
        <v>8.1</v>
      </c>
      <c r="E51" s="55" t="s">
        <v>32</v>
      </c>
      <c r="F51" s="55"/>
      <c r="G51" s="19">
        <v>15</v>
      </c>
      <c r="I51" s="15"/>
      <c r="J51" s="15"/>
      <c r="K51" s="15"/>
      <c r="L51" s="15"/>
      <c r="M51" s="15"/>
    </row>
    <row r="52" spans="1:13" s="16" customFormat="1" x14ac:dyDescent="0.3">
      <c r="A52" s="51"/>
      <c r="B52" s="42">
        <v>2</v>
      </c>
      <c r="C52" s="44">
        <v>7</v>
      </c>
      <c r="D52" s="45">
        <v>10</v>
      </c>
      <c r="E52" s="55"/>
      <c r="F52" s="55"/>
      <c r="G52" s="19">
        <v>20</v>
      </c>
      <c r="I52" s="15"/>
      <c r="J52" s="15"/>
      <c r="K52" s="15"/>
      <c r="L52" s="15"/>
      <c r="M52" s="15"/>
    </row>
    <row r="53" spans="1:13" s="16" customFormat="1" x14ac:dyDescent="0.3">
      <c r="A53" s="51"/>
      <c r="B53" s="42">
        <v>7</v>
      </c>
      <c r="C53" s="44">
        <v>7.1</v>
      </c>
      <c r="D53" s="47">
        <v>10.1</v>
      </c>
      <c r="E53" s="55" t="s">
        <v>33</v>
      </c>
      <c r="F53" s="55"/>
      <c r="G53" s="19">
        <v>-12</v>
      </c>
      <c r="I53" s="15"/>
      <c r="J53" s="15"/>
      <c r="K53" s="15" t="s">
        <v>56</v>
      </c>
      <c r="L53" s="15"/>
      <c r="M53" s="15"/>
    </row>
    <row r="54" spans="1:13" s="16" customFormat="1" x14ac:dyDescent="0.3">
      <c r="A54" s="51"/>
      <c r="B54" s="42">
        <v>10</v>
      </c>
      <c r="C54" s="44">
        <v>7.1</v>
      </c>
      <c r="D54" s="45">
        <v>10.1</v>
      </c>
      <c r="E54" s="55"/>
      <c r="F54" s="55"/>
      <c r="G54" s="19">
        <v>-15</v>
      </c>
      <c r="I54" s="15"/>
      <c r="J54" s="15"/>
      <c r="K54" s="15"/>
      <c r="L54" s="15"/>
      <c r="M54" s="15"/>
    </row>
    <row r="55" spans="1:13" s="16" customFormat="1" x14ac:dyDescent="0.3">
      <c r="A55" s="51"/>
      <c r="B55" s="42">
        <v>20</v>
      </c>
      <c r="C55" s="44">
        <v>7</v>
      </c>
      <c r="D55" s="46">
        <v>10.1</v>
      </c>
      <c r="E55" s="55"/>
      <c r="F55" s="55"/>
      <c r="G55" s="19">
        <v>-17</v>
      </c>
      <c r="I55" s="15"/>
      <c r="J55" s="15"/>
      <c r="K55" s="15"/>
      <c r="L55" s="15"/>
      <c r="M55" s="15"/>
    </row>
    <row r="56" spans="1:13" s="16" customFormat="1" x14ac:dyDescent="0.3">
      <c r="A56" s="51"/>
      <c r="B56" s="42">
        <v>30</v>
      </c>
      <c r="C56" s="48">
        <v>7.1</v>
      </c>
      <c r="D56" s="47">
        <v>10.199999999999999</v>
      </c>
      <c r="E56" s="55"/>
      <c r="F56" s="55"/>
      <c r="G56" s="19">
        <v>-20</v>
      </c>
      <c r="I56" s="15"/>
      <c r="J56" s="15"/>
      <c r="K56" s="15"/>
      <c r="L56" s="15"/>
      <c r="M56" s="15"/>
    </row>
    <row r="57" spans="1:13" s="16" customFormat="1" x14ac:dyDescent="0.3">
      <c r="A57" s="51"/>
      <c r="B57" s="42">
        <v>40</v>
      </c>
      <c r="C57" s="49">
        <v>7.1</v>
      </c>
      <c r="D57" s="45">
        <v>10.1</v>
      </c>
      <c r="I57" s="15"/>
      <c r="J57" s="15"/>
      <c r="K57" s="15"/>
      <c r="L57" s="15"/>
      <c r="M57" s="15"/>
    </row>
    <row r="58" spans="1:13" s="16" customForma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s="16" customFormat="1" x14ac:dyDescent="0.3">
      <c r="A59" s="15"/>
      <c r="B59" s="20" t="s">
        <v>53</v>
      </c>
      <c r="C59" s="15" t="s">
        <v>55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s="16" customFormat="1" x14ac:dyDescent="0.3">
      <c r="A60" s="15"/>
      <c r="B60" s="15"/>
      <c r="C60" s="15">
        <v>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s="16" customFormat="1" x14ac:dyDescent="0.3">
      <c r="A61" s="15"/>
      <c r="B61" s="15"/>
      <c r="C61" s="15">
        <v>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s="16" customFormat="1" x14ac:dyDescent="0.3">
      <c r="A62" s="15"/>
      <c r="B62" s="15"/>
      <c r="C62" s="15">
        <v>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s="16" customFormat="1" x14ac:dyDescent="0.3">
      <c r="A63" s="15"/>
      <c r="B63" s="15"/>
      <c r="C63" s="15">
        <v>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16" customFormat="1" x14ac:dyDescent="0.3">
      <c r="A64" s="21"/>
      <c r="B64" s="21"/>
      <c r="C64" s="21"/>
    </row>
    <row r="65" spans="1:11" s="16" customFormat="1" ht="22.8" x14ac:dyDescent="0.3">
      <c r="A65" s="51" t="s">
        <v>21</v>
      </c>
      <c r="B65" s="17" t="s">
        <v>18</v>
      </c>
      <c r="C65" s="17" t="s">
        <v>36</v>
      </c>
      <c r="D65" s="17" t="s">
        <v>35</v>
      </c>
      <c r="E65" s="52" t="s">
        <v>30</v>
      </c>
      <c r="F65" s="52"/>
      <c r="G65" s="52"/>
      <c r="H65" s="52"/>
      <c r="K65" s="16" t="s">
        <v>52</v>
      </c>
    </row>
    <row r="66" spans="1:11" s="16" customFormat="1" x14ac:dyDescent="0.3">
      <c r="A66" s="51"/>
      <c r="B66" s="18">
        <f>B49</f>
        <v>-22</v>
      </c>
      <c r="C66" s="18">
        <f t="shared" ref="C66:D74" si="0">IF($C$10=$C$59,C49*1,$C$10*C49)</f>
        <v>8.1999999999999993</v>
      </c>
      <c r="D66" s="18">
        <f t="shared" si="0"/>
        <v>11.4</v>
      </c>
      <c r="E66" s="55" t="s">
        <v>31</v>
      </c>
      <c r="F66" s="55"/>
      <c r="G66" s="19" t="s">
        <v>8</v>
      </c>
      <c r="K66" s="16">
        <v>1</v>
      </c>
    </row>
    <row r="67" spans="1:11" s="16" customFormat="1" x14ac:dyDescent="0.3">
      <c r="A67" s="51"/>
      <c r="B67" s="18">
        <f t="shared" ref="B67:B74" si="1">B50</f>
        <v>-15</v>
      </c>
      <c r="C67" s="18">
        <f t="shared" si="0"/>
        <v>9.4</v>
      </c>
      <c r="D67" s="18">
        <f t="shared" si="0"/>
        <v>13</v>
      </c>
      <c r="E67" s="55"/>
      <c r="F67" s="55"/>
      <c r="G67" s="19" t="s">
        <v>13</v>
      </c>
      <c r="K67" s="16">
        <v>2</v>
      </c>
    </row>
    <row r="68" spans="1:11" s="16" customFormat="1" x14ac:dyDescent="0.3">
      <c r="A68" s="51"/>
      <c r="B68" s="18">
        <f t="shared" si="1"/>
        <v>-7</v>
      </c>
      <c r="C68" s="18">
        <f t="shared" si="0"/>
        <v>11</v>
      </c>
      <c r="D68" s="18">
        <f t="shared" si="0"/>
        <v>16.2</v>
      </c>
      <c r="E68" s="55" t="s">
        <v>32</v>
      </c>
      <c r="F68" s="55"/>
      <c r="G68" s="19">
        <v>15</v>
      </c>
      <c r="K68" s="16">
        <v>3</v>
      </c>
    </row>
    <row r="69" spans="1:11" s="16" customFormat="1" x14ac:dyDescent="0.3">
      <c r="A69" s="51"/>
      <c r="B69" s="18">
        <f t="shared" si="1"/>
        <v>2</v>
      </c>
      <c r="C69" s="18">
        <f t="shared" si="0"/>
        <v>14</v>
      </c>
      <c r="D69" s="18">
        <f t="shared" si="0"/>
        <v>20</v>
      </c>
      <c r="E69" s="55"/>
      <c r="F69" s="55"/>
      <c r="G69" s="19">
        <v>20</v>
      </c>
      <c r="K69" s="16">
        <v>4</v>
      </c>
    </row>
    <row r="70" spans="1:11" s="16" customFormat="1" x14ac:dyDescent="0.3">
      <c r="A70" s="51"/>
      <c r="B70" s="18">
        <f t="shared" si="1"/>
        <v>7</v>
      </c>
      <c r="C70" s="18">
        <f t="shared" si="0"/>
        <v>14.2</v>
      </c>
      <c r="D70" s="18">
        <f t="shared" si="0"/>
        <v>20.2</v>
      </c>
      <c r="E70" s="55" t="s">
        <v>33</v>
      </c>
      <c r="F70" s="55"/>
      <c r="G70" s="19">
        <v>-12</v>
      </c>
      <c r="K70" s="16">
        <v>5</v>
      </c>
    </row>
    <row r="71" spans="1:11" s="16" customFormat="1" x14ac:dyDescent="0.3">
      <c r="A71" s="51"/>
      <c r="B71" s="18">
        <f t="shared" si="1"/>
        <v>10</v>
      </c>
      <c r="C71" s="18">
        <f t="shared" si="0"/>
        <v>14.2</v>
      </c>
      <c r="D71" s="18">
        <f t="shared" si="0"/>
        <v>20.2</v>
      </c>
      <c r="E71" s="55"/>
      <c r="F71" s="55"/>
      <c r="G71" s="19">
        <v>-15</v>
      </c>
    </row>
    <row r="72" spans="1:11" s="16" customFormat="1" x14ac:dyDescent="0.3">
      <c r="A72" s="51"/>
      <c r="B72" s="18">
        <f t="shared" si="1"/>
        <v>20</v>
      </c>
      <c r="C72" s="18">
        <f t="shared" si="0"/>
        <v>14</v>
      </c>
      <c r="D72" s="18">
        <f t="shared" si="0"/>
        <v>20.2</v>
      </c>
      <c r="E72" s="55"/>
      <c r="F72" s="55"/>
      <c r="G72" s="19">
        <v>-17</v>
      </c>
    </row>
    <row r="73" spans="1:11" s="16" customFormat="1" x14ac:dyDescent="0.3">
      <c r="A73" s="51"/>
      <c r="B73" s="18">
        <f t="shared" si="1"/>
        <v>30</v>
      </c>
      <c r="C73" s="18">
        <f t="shared" si="0"/>
        <v>14.2</v>
      </c>
      <c r="D73" s="18">
        <f t="shared" si="0"/>
        <v>20.399999999999999</v>
      </c>
      <c r="E73" s="55"/>
      <c r="F73" s="55"/>
      <c r="G73" s="19">
        <v>-20</v>
      </c>
    </row>
    <row r="74" spans="1:11" s="16" customFormat="1" x14ac:dyDescent="0.3">
      <c r="A74" s="51"/>
      <c r="B74" s="18">
        <f t="shared" si="1"/>
        <v>40</v>
      </c>
      <c r="C74" s="18">
        <f t="shared" si="0"/>
        <v>14.2</v>
      </c>
      <c r="D74" s="18">
        <f t="shared" si="0"/>
        <v>20.2</v>
      </c>
    </row>
    <row r="75" spans="1:11" s="16" customFormat="1" ht="15" customHeight="1" x14ac:dyDescent="0.3">
      <c r="A75" s="51" t="s">
        <v>22</v>
      </c>
      <c r="B75" s="19" t="s">
        <v>23</v>
      </c>
      <c r="C75" s="22" t="s">
        <v>10</v>
      </c>
      <c r="D75" s="22" t="s">
        <v>11</v>
      </c>
      <c r="E75" s="19"/>
      <c r="F75" s="56" t="s">
        <v>28</v>
      </c>
      <c r="G75" s="15" t="s">
        <v>10</v>
      </c>
      <c r="H75" s="15" t="s">
        <v>11</v>
      </c>
    </row>
    <row r="76" spans="1:11" s="16" customFormat="1" ht="15" customHeight="1" x14ac:dyDescent="0.3">
      <c r="A76" s="51"/>
      <c r="B76" s="23" t="s">
        <v>12</v>
      </c>
      <c r="C76" s="22">
        <f>C7</f>
        <v>15</v>
      </c>
      <c r="D76" s="22">
        <f>C6</f>
        <v>-12</v>
      </c>
      <c r="E76" s="22" t="s">
        <v>2</v>
      </c>
      <c r="F76" s="56"/>
      <c r="G76" s="24">
        <v>-15</v>
      </c>
      <c r="H76" s="15">
        <f>D77</f>
        <v>27.5</v>
      </c>
    </row>
    <row r="77" spans="1:11" s="16" customFormat="1" ht="15.75" customHeight="1" x14ac:dyDescent="0.3">
      <c r="A77" s="51"/>
      <c r="B77" s="23" t="s">
        <v>4</v>
      </c>
      <c r="C77" s="25">
        <v>0</v>
      </c>
      <c r="D77" s="22">
        <f>IF(C9="OTOPNÁ TĚLESA",(C8)*1.1,(C8*1))</f>
        <v>27.5</v>
      </c>
      <c r="E77" s="22" t="s">
        <v>5</v>
      </c>
      <c r="F77" s="56"/>
      <c r="G77" s="15">
        <f>D76</f>
        <v>-12</v>
      </c>
      <c r="H77" s="15">
        <f>D77</f>
        <v>27.5</v>
      </c>
    </row>
    <row r="78" spans="1:11" s="16" customFormat="1" ht="15" customHeight="1" x14ac:dyDescent="0.3">
      <c r="A78" s="51"/>
      <c r="B78" s="52" t="s">
        <v>24</v>
      </c>
      <c r="C78" s="52"/>
      <c r="D78" s="52"/>
      <c r="E78" s="52"/>
      <c r="F78" s="56" t="s">
        <v>29</v>
      </c>
      <c r="G78" s="15" t="s">
        <v>10</v>
      </c>
      <c r="H78" s="15" t="s">
        <v>11</v>
      </c>
    </row>
    <row r="79" spans="1:11" s="16" customFormat="1" ht="15" customHeight="1" x14ac:dyDescent="0.3">
      <c r="A79" s="51"/>
      <c r="B79" s="15" t="s">
        <v>10</v>
      </c>
      <c r="C79" s="15">
        <f>C76</f>
        <v>15</v>
      </c>
      <c r="D79" s="26">
        <f>D76</f>
        <v>-12</v>
      </c>
      <c r="E79" s="15">
        <f>D76</f>
        <v>-12</v>
      </c>
      <c r="F79" s="56"/>
      <c r="G79" s="24">
        <f>G77</f>
        <v>-12</v>
      </c>
      <c r="H79" s="15">
        <f>H76</f>
        <v>27.5</v>
      </c>
    </row>
    <row r="80" spans="1:11" s="16" customFormat="1" ht="15.75" customHeight="1" x14ac:dyDescent="0.3">
      <c r="A80" s="51"/>
      <c r="B80" s="15" t="s">
        <v>11</v>
      </c>
      <c r="C80" s="26">
        <f>C77</f>
        <v>0</v>
      </c>
      <c r="D80" s="15">
        <f>D77</f>
        <v>27.5</v>
      </c>
      <c r="E80" s="26">
        <f>C77</f>
        <v>0</v>
      </c>
      <c r="F80" s="56"/>
      <c r="G80" s="15">
        <f>G77</f>
        <v>-12</v>
      </c>
      <c r="H80" s="15">
        <v>0</v>
      </c>
    </row>
    <row r="81" spans="1:10" s="16" customFormat="1" ht="15" customHeight="1" x14ac:dyDescent="0.3">
      <c r="A81" s="51"/>
      <c r="B81" s="52" t="s">
        <v>25</v>
      </c>
      <c r="C81" s="52"/>
      <c r="D81" s="52"/>
      <c r="E81" s="52"/>
    </row>
    <row r="82" spans="1:10" s="16" customFormat="1" ht="15" customHeight="1" x14ac:dyDescent="0.3">
      <c r="A82" s="51"/>
      <c r="B82" s="15" t="s">
        <v>26</v>
      </c>
      <c r="C82" s="27" t="s">
        <v>10</v>
      </c>
      <c r="D82" s="28" t="s">
        <v>11</v>
      </c>
      <c r="E82" s="53"/>
    </row>
    <row r="83" spans="1:10" s="16" customFormat="1" ht="15" customHeight="1" x14ac:dyDescent="0.3">
      <c r="A83" s="51"/>
      <c r="B83" s="27">
        <v>1</v>
      </c>
      <c r="C83" s="27">
        <f>C76</f>
        <v>15</v>
      </c>
      <c r="D83" s="28">
        <f>C77</f>
        <v>0</v>
      </c>
      <c r="E83" s="53"/>
    </row>
    <row r="84" spans="1:10" s="16" customFormat="1" ht="15.75" customHeight="1" x14ac:dyDescent="0.3">
      <c r="A84" s="51"/>
      <c r="B84" s="27">
        <v>2</v>
      </c>
      <c r="C84" s="27">
        <f>D76</f>
        <v>-12</v>
      </c>
      <c r="D84" s="27">
        <f>D77</f>
        <v>27.5</v>
      </c>
      <c r="E84" s="53"/>
    </row>
    <row r="85" spans="1:10" s="16" customFormat="1" x14ac:dyDescent="0.3">
      <c r="A85" s="51"/>
      <c r="B85" s="29"/>
      <c r="C85" s="29" t="s">
        <v>14</v>
      </c>
      <c r="D85" s="29" t="s">
        <v>15</v>
      </c>
      <c r="E85" s="53"/>
    </row>
    <row r="86" spans="1:10" s="16" customFormat="1" x14ac:dyDescent="0.3">
      <c r="A86" s="51"/>
      <c r="B86" s="15" t="s">
        <v>27</v>
      </c>
      <c r="C86" s="30" cm="1">
        <f t="array" ref="C86:D86">LINEST(D83:D84,C83:C84,1)</f>
        <v>-1.0185185185185186</v>
      </c>
      <c r="D86" s="31">
        <v>15.277777777777779</v>
      </c>
      <c r="E86" s="53"/>
    </row>
    <row r="87" spans="1:10" s="16" customFormat="1" ht="15" customHeight="1" x14ac:dyDescent="0.3">
      <c r="A87" s="51" t="s">
        <v>34</v>
      </c>
      <c r="B87" s="57" t="s">
        <v>36</v>
      </c>
      <c r="C87" s="57"/>
      <c r="D87" s="57" t="s">
        <v>35</v>
      </c>
      <c r="E87" s="57"/>
      <c r="F87" s="51"/>
      <c r="G87" s="51"/>
      <c r="H87" s="51"/>
      <c r="I87" s="51"/>
      <c r="J87" s="51"/>
    </row>
    <row r="88" spans="1:10" s="16" customFormat="1" ht="15" customHeight="1" x14ac:dyDescent="0.3">
      <c r="A88" s="51"/>
      <c r="B88" s="25" t="s">
        <v>10</v>
      </c>
      <c r="C88" s="25" t="s">
        <v>11</v>
      </c>
      <c r="D88" s="25" t="s">
        <v>10</v>
      </c>
      <c r="E88" s="25" t="s">
        <v>11</v>
      </c>
      <c r="F88" s="51"/>
      <c r="G88" s="51"/>
      <c r="H88" s="51"/>
      <c r="I88" s="51"/>
      <c r="J88" s="51"/>
    </row>
    <row r="89" spans="1:10" s="16" customFormat="1" ht="15" customHeight="1" x14ac:dyDescent="0.3">
      <c r="A89" s="51"/>
      <c r="B89" s="32">
        <f>B90</f>
        <v>1.4383561643835612</v>
      </c>
      <c r="C89" s="33">
        <f>C90</f>
        <v>13.812785388127855</v>
      </c>
      <c r="D89" s="32">
        <f>D90</f>
        <v>-2.6915167095115691</v>
      </c>
      <c r="E89" s="33">
        <f>E90</f>
        <v>18.01913738931734</v>
      </c>
      <c r="F89" s="51"/>
      <c r="G89" s="51"/>
      <c r="H89" s="51"/>
      <c r="I89" s="51"/>
      <c r="J89" s="51"/>
    </row>
    <row r="90" spans="1:10" s="16" customFormat="1" ht="15" customHeight="1" x14ac:dyDescent="0.3">
      <c r="A90" s="51"/>
      <c r="B90" s="34">
        <f>J102</f>
        <v>1.4383561643835612</v>
      </c>
      <c r="C90" s="33">
        <f>J101</f>
        <v>13.812785388127855</v>
      </c>
      <c r="D90" s="32">
        <f>J113</f>
        <v>-2.6915167095115691</v>
      </c>
      <c r="E90" s="35">
        <f>J112</f>
        <v>18.01913738931734</v>
      </c>
      <c r="F90" s="51"/>
      <c r="G90" s="51"/>
      <c r="H90" s="51"/>
      <c r="I90" s="51"/>
      <c r="J90" s="51"/>
    </row>
    <row r="91" spans="1:10" s="16" customFormat="1" ht="15" customHeight="1" x14ac:dyDescent="0.3">
      <c r="A91" s="51"/>
      <c r="B91" s="32">
        <f>B90</f>
        <v>1.4383561643835612</v>
      </c>
      <c r="C91" s="33">
        <v>0</v>
      </c>
      <c r="D91" s="32">
        <f>D90</f>
        <v>-2.6915167095115691</v>
      </c>
      <c r="E91" s="33">
        <v>0</v>
      </c>
      <c r="F91" s="51"/>
      <c r="G91" s="51"/>
      <c r="H91" s="51"/>
      <c r="I91" s="51"/>
      <c r="J91" s="51"/>
    </row>
    <row r="92" spans="1:10" s="16" customFormat="1" ht="15" customHeight="1" x14ac:dyDescent="0.3">
      <c r="A92" s="51"/>
      <c r="B92" s="53" t="s">
        <v>37</v>
      </c>
      <c r="C92" s="53"/>
      <c r="D92" s="53"/>
      <c r="E92" s="53"/>
      <c r="F92" s="53"/>
      <c r="G92" s="53"/>
      <c r="H92" s="53"/>
      <c r="I92" s="53"/>
      <c r="J92" s="53"/>
    </row>
    <row r="93" spans="1:10" s="16" customFormat="1" ht="15" customHeight="1" x14ac:dyDescent="0.3">
      <c r="A93" s="51"/>
      <c r="B93" s="16" t="s">
        <v>39</v>
      </c>
      <c r="C93" s="16" t="s">
        <v>40</v>
      </c>
      <c r="D93" s="16" t="s">
        <v>11</v>
      </c>
      <c r="E93" s="16" t="s">
        <v>16</v>
      </c>
      <c r="F93" s="16" t="s">
        <v>17</v>
      </c>
      <c r="G93" s="16" t="s">
        <v>41</v>
      </c>
      <c r="H93" s="53" t="s">
        <v>42</v>
      </c>
      <c r="I93" s="53"/>
      <c r="J93" s="53"/>
    </row>
    <row r="94" spans="1:10" s="16" customFormat="1" ht="15" customHeight="1" x14ac:dyDescent="0.3">
      <c r="A94" s="51"/>
      <c r="B94" s="16">
        <f t="shared" ref="B94:C102" si="2">B66</f>
        <v>-22</v>
      </c>
      <c r="C94" s="16">
        <f t="shared" si="2"/>
        <v>8.1999999999999993</v>
      </c>
      <c r="D94" s="16">
        <f>$C$86*B94+$D$86</f>
        <v>37.68518518518519</v>
      </c>
      <c r="E94" s="16">
        <f>D94-C94</f>
        <v>29.485185185185191</v>
      </c>
      <c r="F94" s="16">
        <f>IF(SIGN(E94*E95)=1,0,1)</f>
        <v>0</v>
      </c>
      <c r="G94" s="54">
        <f>MATCH(1,F94:F102,0)</f>
        <v>3</v>
      </c>
      <c r="H94" s="16" t="s">
        <v>10</v>
      </c>
      <c r="I94" s="16" t="s">
        <v>43</v>
      </c>
      <c r="J94" s="16" t="s">
        <v>44</v>
      </c>
    </row>
    <row r="95" spans="1:10" s="16" customFormat="1" ht="15" customHeight="1" x14ac:dyDescent="0.3">
      <c r="A95" s="51"/>
      <c r="B95" s="16">
        <f t="shared" si="2"/>
        <v>-15</v>
      </c>
      <c r="C95" s="16">
        <f t="shared" si="2"/>
        <v>9.4</v>
      </c>
      <c r="D95" s="16">
        <f t="shared" ref="D95:D102" si="3">$C$86*B95+$D$86</f>
        <v>30.555555555555557</v>
      </c>
      <c r="E95" s="16">
        <f t="shared" ref="E95:E102" si="4">D95-C95</f>
        <v>21.155555555555559</v>
      </c>
      <c r="F95" s="16">
        <f t="shared" ref="F95:F101" si="5">IF(SIGN(E95*E96)=1,0,1)</f>
        <v>0</v>
      </c>
      <c r="G95" s="54"/>
      <c r="H95" s="16">
        <f>INDEX(B94:B102,G94)</f>
        <v>-7</v>
      </c>
      <c r="I95" s="16">
        <f>INDEX(C94:C102,G94)</f>
        <v>11</v>
      </c>
      <c r="J95" s="16">
        <f>INDEX(D94:D102,G94)</f>
        <v>22.407407407407408</v>
      </c>
    </row>
    <row r="96" spans="1:10" s="16" customFormat="1" ht="15" customHeight="1" x14ac:dyDescent="0.3">
      <c r="A96" s="51"/>
      <c r="B96" s="16">
        <f t="shared" si="2"/>
        <v>-7</v>
      </c>
      <c r="C96" s="16">
        <f t="shared" si="2"/>
        <v>11</v>
      </c>
      <c r="D96" s="16">
        <f t="shared" si="3"/>
        <v>22.407407407407408</v>
      </c>
      <c r="E96" s="16">
        <f t="shared" si="4"/>
        <v>11.407407407407408</v>
      </c>
      <c r="F96" s="16">
        <f t="shared" si="5"/>
        <v>1</v>
      </c>
      <c r="G96" s="54"/>
      <c r="H96" s="16">
        <f>INDEX(B94:B102,G94+1)</f>
        <v>2</v>
      </c>
      <c r="I96" s="16">
        <f>INDEX(C94:C102,G94+1)</f>
        <v>14</v>
      </c>
      <c r="J96" s="16">
        <f>INDEX(D94:D102,G94+1)</f>
        <v>13.24074074074074</v>
      </c>
    </row>
    <row r="97" spans="1:10" s="16" customFormat="1" ht="15" customHeight="1" x14ac:dyDescent="0.3">
      <c r="A97" s="51"/>
      <c r="B97" s="16">
        <f t="shared" si="2"/>
        <v>2</v>
      </c>
      <c r="C97" s="16">
        <f t="shared" si="2"/>
        <v>14</v>
      </c>
      <c r="D97" s="16">
        <f t="shared" si="3"/>
        <v>13.24074074074074</v>
      </c>
      <c r="E97" s="16">
        <f t="shared" si="4"/>
        <v>-0.75925925925925952</v>
      </c>
      <c r="F97" s="16">
        <f t="shared" si="5"/>
        <v>0</v>
      </c>
      <c r="G97" s="54"/>
      <c r="H97" s="53" t="s">
        <v>45</v>
      </c>
      <c r="I97" s="53"/>
      <c r="J97" s="53"/>
    </row>
    <row r="98" spans="1:10" s="16" customFormat="1" x14ac:dyDescent="0.3">
      <c r="A98" s="51"/>
      <c r="B98" s="16">
        <f t="shared" si="2"/>
        <v>7</v>
      </c>
      <c r="C98" s="16">
        <f t="shared" si="2"/>
        <v>14.2</v>
      </c>
      <c r="D98" s="16">
        <f t="shared" si="3"/>
        <v>8.1481481481481488</v>
      </c>
      <c r="E98" s="16">
        <f t="shared" si="4"/>
        <v>-6.0518518518518505</v>
      </c>
      <c r="F98" s="16">
        <f t="shared" si="5"/>
        <v>0</v>
      </c>
      <c r="G98" s="54"/>
      <c r="H98" s="27" t="s">
        <v>19</v>
      </c>
      <c r="I98" s="16">
        <f>SLOPE(I95:I96,H95:H96)</f>
        <v>0.33333333333333331</v>
      </c>
      <c r="J98" s="16">
        <f>SLOPE(J95:J96,H95:H96)</f>
        <v>-1.0185185185185186</v>
      </c>
    </row>
    <row r="99" spans="1:10" s="16" customFormat="1" x14ac:dyDescent="0.3">
      <c r="A99" s="51"/>
      <c r="B99" s="16">
        <f t="shared" si="2"/>
        <v>10</v>
      </c>
      <c r="C99" s="16">
        <f t="shared" si="2"/>
        <v>14.2</v>
      </c>
      <c r="D99" s="16">
        <f t="shared" si="3"/>
        <v>5.0925925925925917</v>
      </c>
      <c r="E99" s="16">
        <f t="shared" si="4"/>
        <v>-9.1074074074074076</v>
      </c>
      <c r="F99" s="16">
        <f t="shared" si="5"/>
        <v>0</v>
      </c>
      <c r="G99" s="54"/>
      <c r="H99" s="27" t="s">
        <v>20</v>
      </c>
      <c r="I99" s="16">
        <f>INTERCEPT(I95:I96,H95:H96)</f>
        <v>13.333333333333334</v>
      </c>
      <c r="J99" s="16">
        <f>INTERCEPT(J95:J96,H95:H96)</f>
        <v>15.277777777777779</v>
      </c>
    </row>
    <row r="100" spans="1:10" s="16" customFormat="1" x14ac:dyDescent="0.3">
      <c r="A100" s="51"/>
      <c r="B100" s="16">
        <f t="shared" si="2"/>
        <v>20</v>
      </c>
      <c r="C100" s="16">
        <f t="shared" si="2"/>
        <v>14</v>
      </c>
      <c r="D100" s="16">
        <f t="shared" si="3"/>
        <v>-5.0925925925925952</v>
      </c>
      <c r="E100" s="16">
        <f t="shared" si="4"/>
        <v>-19.092592592592595</v>
      </c>
      <c r="F100" s="16">
        <f t="shared" si="5"/>
        <v>0</v>
      </c>
      <c r="G100" s="54"/>
      <c r="H100" s="53" t="s">
        <v>46</v>
      </c>
      <c r="I100" s="53"/>
      <c r="J100" s="53"/>
    </row>
    <row r="101" spans="1:10" s="16" customFormat="1" x14ac:dyDescent="0.3">
      <c r="A101" s="51"/>
      <c r="B101" s="16">
        <f t="shared" si="2"/>
        <v>30</v>
      </c>
      <c r="C101" s="16">
        <f t="shared" si="2"/>
        <v>14.2</v>
      </c>
      <c r="D101" s="16">
        <f t="shared" si="3"/>
        <v>-15.277777777777779</v>
      </c>
      <c r="E101" s="16">
        <f t="shared" si="4"/>
        <v>-29.477777777777778</v>
      </c>
      <c r="F101" s="16">
        <f t="shared" si="5"/>
        <v>0</v>
      </c>
      <c r="G101" s="54"/>
      <c r="H101" s="53" t="s">
        <v>47</v>
      </c>
      <c r="I101" s="53"/>
      <c r="J101" s="36">
        <f>(J98*I99-I98*J99)/(J98-I98)</f>
        <v>13.812785388127855</v>
      </c>
    </row>
    <row r="102" spans="1:10" s="16" customFormat="1" x14ac:dyDescent="0.3">
      <c r="A102" s="51"/>
      <c r="B102" s="16">
        <f t="shared" si="2"/>
        <v>40</v>
      </c>
      <c r="C102" s="16">
        <f t="shared" si="2"/>
        <v>14.2</v>
      </c>
      <c r="D102" s="16">
        <f t="shared" si="3"/>
        <v>-25.462962962962969</v>
      </c>
      <c r="E102" s="16">
        <f t="shared" si="4"/>
        <v>-39.662962962962965</v>
      </c>
      <c r="F102" s="16">
        <f>H80</f>
        <v>0</v>
      </c>
      <c r="G102" s="54"/>
      <c r="H102" s="53" t="s">
        <v>48</v>
      </c>
      <c r="I102" s="53"/>
      <c r="J102" s="36">
        <f>(J101-J99)/J98</f>
        <v>1.4383561643835612</v>
      </c>
    </row>
    <row r="103" spans="1:10" s="16" customFormat="1" x14ac:dyDescent="0.3">
      <c r="A103" s="51"/>
      <c r="B103" s="53" t="s">
        <v>38</v>
      </c>
      <c r="C103" s="53"/>
      <c r="D103" s="53"/>
      <c r="E103" s="53"/>
      <c r="F103" s="53"/>
      <c r="G103" s="53"/>
      <c r="H103" s="53"/>
      <c r="I103" s="53"/>
      <c r="J103" s="53"/>
    </row>
    <row r="104" spans="1:10" s="16" customFormat="1" x14ac:dyDescent="0.3">
      <c r="A104" s="51"/>
      <c r="B104" s="16" t="s">
        <v>39</v>
      </c>
      <c r="C104" s="16" t="s">
        <v>40</v>
      </c>
      <c r="D104" s="16" t="s">
        <v>11</v>
      </c>
      <c r="E104" s="16" t="s">
        <v>16</v>
      </c>
      <c r="F104" s="16" t="s">
        <v>17</v>
      </c>
      <c r="G104" s="16" t="s">
        <v>41</v>
      </c>
      <c r="H104" s="53" t="s">
        <v>42</v>
      </c>
      <c r="I104" s="53"/>
      <c r="J104" s="53"/>
    </row>
    <row r="105" spans="1:10" s="16" customFormat="1" x14ac:dyDescent="0.3">
      <c r="A105" s="51"/>
      <c r="B105" s="16">
        <f>B66</f>
        <v>-22</v>
      </c>
      <c r="C105" s="16">
        <f>D66</f>
        <v>11.4</v>
      </c>
      <c r="D105" s="16">
        <f>$C$86*B105+$D$86</f>
        <v>37.68518518518519</v>
      </c>
      <c r="E105" s="16">
        <f>D105-C105</f>
        <v>26.285185185185192</v>
      </c>
      <c r="F105" s="16">
        <f>IF(SIGN(E105*E106)=1,0,1)</f>
        <v>0</v>
      </c>
      <c r="G105" s="54">
        <f>MATCH(1,F105:F113,0)</f>
        <v>3</v>
      </c>
      <c r="H105" s="16" t="s">
        <v>10</v>
      </c>
      <c r="I105" s="16" t="s">
        <v>43</v>
      </c>
      <c r="J105" s="16" t="s">
        <v>44</v>
      </c>
    </row>
    <row r="106" spans="1:10" s="16" customFormat="1" x14ac:dyDescent="0.3">
      <c r="A106" s="51"/>
      <c r="B106" s="16">
        <f t="shared" ref="B106:B113" si="6">B67</f>
        <v>-15</v>
      </c>
      <c r="C106" s="16">
        <f t="shared" ref="C106:C113" si="7">D67</f>
        <v>13</v>
      </c>
      <c r="D106" s="16">
        <f t="shared" ref="D106:D113" si="8">$C$86*B106+$D$86</f>
        <v>30.555555555555557</v>
      </c>
      <c r="E106" s="16">
        <f t="shared" ref="E106:E113" si="9">D106-C106</f>
        <v>17.555555555555557</v>
      </c>
      <c r="F106" s="16">
        <f t="shared" ref="F106:F112" si="10">IF(SIGN(E106*E107)=1,0,1)</f>
        <v>0</v>
      </c>
      <c r="G106" s="54"/>
      <c r="H106" s="16">
        <f>INDEX(B105:B113,G105)</f>
        <v>-7</v>
      </c>
      <c r="I106" s="16">
        <f>INDEX(C105:C113,G105)</f>
        <v>16.2</v>
      </c>
      <c r="J106" s="16">
        <f>INDEX(D105:D113,G105)</f>
        <v>22.407407407407408</v>
      </c>
    </row>
    <row r="107" spans="1:10" s="16" customFormat="1" x14ac:dyDescent="0.3">
      <c r="A107" s="51"/>
      <c r="B107" s="16">
        <f t="shared" si="6"/>
        <v>-7</v>
      </c>
      <c r="C107" s="16">
        <f t="shared" si="7"/>
        <v>16.2</v>
      </c>
      <c r="D107" s="16">
        <f t="shared" si="8"/>
        <v>22.407407407407408</v>
      </c>
      <c r="E107" s="16">
        <f t="shared" si="9"/>
        <v>6.207407407407409</v>
      </c>
      <c r="F107" s="16">
        <f t="shared" si="10"/>
        <v>1</v>
      </c>
      <c r="G107" s="54"/>
      <c r="H107" s="16">
        <f>INDEX(B105:B113,G105+1)</f>
        <v>2</v>
      </c>
      <c r="I107" s="16">
        <f>INDEX(C105:C113,G105+1)</f>
        <v>20</v>
      </c>
      <c r="J107" s="16">
        <f>INDEX(D105:D113,G105+1)</f>
        <v>13.24074074074074</v>
      </c>
    </row>
    <row r="108" spans="1:10" s="16" customFormat="1" x14ac:dyDescent="0.3">
      <c r="A108" s="51"/>
      <c r="B108" s="16">
        <f t="shared" si="6"/>
        <v>2</v>
      </c>
      <c r="C108" s="16">
        <f t="shared" si="7"/>
        <v>20</v>
      </c>
      <c r="D108" s="16">
        <f t="shared" si="8"/>
        <v>13.24074074074074</v>
      </c>
      <c r="E108" s="16">
        <f t="shared" si="9"/>
        <v>-6.7592592592592595</v>
      </c>
      <c r="F108" s="16">
        <f t="shared" si="10"/>
        <v>0</v>
      </c>
      <c r="G108" s="54"/>
      <c r="H108" s="53" t="s">
        <v>45</v>
      </c>
      <c r="I108" s="53"/>
      <c r="J108" s="53"/>
    </row>
    <row r="109" spans="1:10" s="16" customFormat="1" x14ac:dyDescent="0.3">
      <c r="A109" s="51"/>
      <c r="B109" s="16">
        <f t="shared" si="6"/>
        <v>7</v>
      </c>
      <c r="C109" s="16">
        <f t="shared" si="7"/>
        <v>20.2</v>
      </c>
      <c r="D109" s="16">
        <f t="shared" si="8"/>
        <v>8.1481481481481488</v>
      </c>
      <c r="E109" s="16">
        <f t="shared" si="9"/>
        <v>-12.05185185185185</v>
      </c>
      <c r="F109" s="16">
        <f t="shared" si="10"/>
        <v>0</v>
      </c>
      <c r="G109" s="54"/>
      <c r="H109" s="27" t="s">
        <v>19</v>
      </c>
      <c r="I109" s="16">
        <f>SLOPE(I106:I107,H106:H107)</f>
        <v>0.42222222222222228</v>
      </c>
      <c r="J109" s="16">
        <f>SLOPE(J106:J107,H106:H107)</f>
        <v>-1.0185185185185186</v>
      </c>
    </row>
    <row r="110" spans="1:10" s="16" customFormat="1" x14ac:dyDescent="0.3">
      <c r="A110" s="51"/>
      <c r="B110" s="16">
        <f t="shared" si="6"/>
        <v>10</v>
      </c>
      <c r="C110" s="16">
        <f t="shared" si="7"/>
        <v>20.2</v>
      </c>
      <c r="D110" s="16">
        <f t="shared" si="8"/>
        <v>5.0925925925925917</v>
      </c>
      <c r="E110" s="16">
        <f t="shared" si="9"/>
        <v>-15.107407407407408</v>
      </c>
      <c r="F110" s="16">
        <f t="shared" si="10"/>
        <v>0</v>
      </c>
      <c r="G110" s="54"/>
      <c r="H110" s="27" t="s">
        <v>20</v>
      </c>
      <c r="I110" s="16">
        <f>INTERCEPT(I106:I107,H106:H107)</f>
        <v>19.155555555555559</v>
      </c>
      <c r="J110" s="16">
        <f>INTERCEPT(J106:J107,H106:H107)</f>
        <v>15.277777777777779</v>
      </c>
    </row>
    <row r="111" spans="1:10" s="16" customFormat="1" x14ac:dyDescent="0.3">
      <c r="A111" s="51"/>
      <c r="B111" s="16">
        <f t="shared" si="6"/>
        <v>20</v>
      </c>
      <c r="C111" s="16">
        <f t="shared" si="7"/>
        <v>20.2</v>
      </c>
      <c r="D111" s="16">
        <f t="shared" si="8"/>
        <v>-5.0925925925925952</v>
      </c>
      <c r="E111" s="16">
        <f t="shared" si="9"/>
        <v>-25.292592592592595</v>
      </c>
      <c r="F111" s="16">
        <f t="shared" si="10"/>
        <v>0</v>
      </c>
      <c r="G111" s="54"/>
      <c r="H111" s="53" t="s">
        <v>46</v>
      </c>
      <c r="I111" s="53"/>
      <c r="J111" s="53"/>
    </row>
    <row r="112" spans="1:10" s="16" customFormat="1" x14ac:dyDescent="0.3">
      <c r="A112" s="51"/>
      <c r="B112" s="16">
        <f t="shared" si="6"/>
        <v>30</v>
      </c>
      <c r="C112" s="16">
        <f t="shared" si="7"/>
        <v>20.399999999999999</v>
      </c>
      <c r="D112" s="16">
        <f t="shared" si="8"/>
        <v>-15.277777777777779</v>
      </c>
      <c r="E112" s="16">
        <f t="shared" si="9"/>
        <v>-35.677777777777777</v>
      </c>
      <c r="F112" s="16">
        <f t="shared" si="10"/>
        <v>0</v>
      </c>
      <c r="G112" s="54"/>
      <c r="H112" s="53" t="s">
        <v>47</v>
      </c>
      <c r="I112" s="53"/>
      <c r="J112" s="36">
        <f>(J109*I110-I109*J110)/(J109-I109)</f>
        <v>18.01913738931734</v>
      </c>
    </row>
    <row r="113" spans="1:11" s="16" customFormat="1" x14ac:dyDescent="0.3">
      <c r="A113" s="51"/>
      <c r="B113" s="16">
        <f t="shared" si="6"/>
        <v>40</v>
      </c>
      <c r="C113" s="16">
        <f t="shared" si="7"/>
        <v>20.2</v>
      </c>
      <c r="D113" s="16">
        <f t="shared" si="8"/>
        <v>-25.462962962962969</v>
      </c>
      <c r="E113" s="16">
        <f t="shared" si="9"/>
        <v>-45.662962962962965</v>
      </c>
      <c r="F113" s="16">
        <f>F102</f>
        <v>0</v>
      </c>
      <c r="G113" s="54"/>
      <c r="H113" s="53" t="s">
        <v>48</v>
      </c>
      <c r="I113" s="53"/>
      <c r="J113" s="36">
        <f>(J112-J110)/J109</f>
        <v>-2.6915167095115691</v>
      </c>
    </row>
    <row r="114" spans="1:11" s="16" customFormat="1" ht="15" customHeight="1" x14ac:dyDescent="0.3">
      <c r="A114" s="51" t="s">
        <v>50</v>
      </c>
      <c r="B114" s="52" t="s">
        <v>49</v>
      </c>
      <c r="C114" s="52"/>
      <c r="D114" s="52"/>
      <c r="E114" s="52"/>
      <c r="F114" s="52"/>
      <c r="G114" s="52"/>
      <c r="H114" s="52"/>
      <c r="I114" s="52"/>
      <c r="J114" s="52"/>
    </row>
    <row r="115" spans="1:11" s="16" customFormat="1" ht="15" customHeight="1" x14ac:dyDescent="0.3">
      <c r="A115" s="51"/>
      <c r="B115" s="15" t="s">
        <v>26</v>
      </c>
      <c r="C115" s="27" t="s">
        <v>10</v>
      </c>
      <c r="D115" s="28" t="s">
        <v>11</v>
      </c>
      <c r="E115" s="53"/>
      <c r="F115" s="53"/>
      <c r="G115" s="53"/>
      <c r="H115" s="53"/>
      <c r="I115" s="53"/>
      <c r="J115" s="53"/>
    </row>
    <row r="116" spans="1:11" s="16" customFormat="1" ht="15" customHeight="1" x14ac:dyDescent="0.3">
      <c r="A116" s="51"/>
      <c r="B116" s="27">
        <v>1</v>
      </c>
      <c r="C116" s="27">
        <f>G79-0.01</f>
        <v>-12.01</v>
      </c>
      <c r="D116" s="28">
        <f>H79</f>
        <v>27.5</v>
      </c>
      <c r="E116" s="53"/>
      <c r="F116" s="53"/>
      <c r="G116" s="53"/>
      <c r="H116" s="53"/>
      <c r="I116" s="53"/>
      <c r="J116" s="53"/>
    </row>
    <row r="117" spans="1:11" s="16" customFormat="1" ht="15" customHeight="1" x14ac:dyDescent="0.3">
      <c r="A117" s="51"/>
      <c r="B117" s="27">
        <v>2</v>
      </c>
      <c r="C117" s="27">
        <f>G80</f>
        <v>-12</v>
      </c>
      <c r="D117" s="27">
        <f>H80</f>
        <v>0</v>
      </c>
      <c r="E117" s="53"/>
      <c r="F117" s="53"/>
      <c r="G117" s="53"/>
      <c r="H117" s="53"/>
      <c r="I117" s="53"/>
      <c r="J117" s="53"/>
    </row>
    <row r="118" spans="1:11" s="16" customFormat="1" ht="15.75" customHeight="1" x14ac:dyDescent="0.3">
      <c r="A118" s="51"/>
      <c r="B118" s="29"/>
      <c r="C118" s="29" t="s">
        <v>14</v>
      </c>
      <c r="D118" s="29" t="s">
        <v>15</v>
      </c>
      <c r="E118" s="53"/>
      <c r="F118" s="53"/>
      <c r="G118" s="53"/>
      <c r="H118" s="53"/>
      <c r="I118" s="53"/>
      <c r="J118" s="53"/>
    </row>
    <row r="119" spans="1:11" s="16" customFormat="1" ht="15.75" customHeight="1" x14ac:dyDescent="0.3">
      <c r="A119" s="51"/>
      <c r="B119" s="15" t="s">
        <v>27</v>
      </c>
      <c r="C119" s="37" cm="1">
        <f t="array" ref="C119:D119">LINEST(D116:D117,C116:C117,1)</f>
        <v>-2750.0000000000587</v>
      </c>
      <c r="D119" s="31">
        <v>-33000.000000000698</v>
      </c>
      <c r="E119" s="53"/>
      <c r="F119" s="53"/>
      <c r="G119" s="53"/>
      <c r="H119" s="53"/>
      <c r="I119" s="53"/>
      <c r="J119" s="53"/>
    </row>
    <row r="120" spans="1:11" s="16" customFormat="1" ht="15" customHeight="1" x14ac:dyDescent="0.3">
      <c r="A120" s="51"/>
      <c r="B120" s="53" t="s">
        <v>37</v>
      </c>
      <c r="C120" s="53"/>
      <c r="D120" s="53"/>
      <c r="E120" s="53"/>
      <c r="F120" s="53"/>
      <c r="G120" s="53"/>
      <c r="H120" s="53"/>
      <c r="I120" s="53"/>
      <c r="J120" s="53"/>
    </row>
    <row r="121" spans="1:11" s="16" customFormat="1" ht="15" customHeight="1" x14ac:dyDescent="0.3">
      <c r="A121" s="51"/>
      <c r="B121" s="16" t="s">
        <v>39</v>
      </c>
      <c r="C121" s="16" t="s">
        <v>40</v>
      </c>
      <c r="D121" s="16" t="s">
        <v>11</v>
      </c>
      <c r="E121" s="16" t="s">
        <v>16</v>
      </c>
      <c r="F121" s="16" t="s">
        <v>17</v>
      </c>
      <c r="G121" s="16" t="s">
        <v>41</v>
      </c>
      <c r="H121" s="53" t="s">
        <v>42</v>
      </c>
      <c r="I121" s="53"/>
      <c r="J121" s="53"/>
    </row>
    <row r="122" spans="1:11" s="16" customFormat="1" ht="15" customHeight="1" x14ac:dyDescent="0.3">
      <c r="A122" s="51"/>
      <c r="B122" s="16">
        <f>B66</f>
        <v>-22</v>
      </c>
      <c r="C122" s="16">
        <f>C66</f>
        <v>8.1999999999999993</v>
      </c>
      <c r="D122" s="16">
        <f>$C$119*B122+$D$119</f>
        <v>27500.000000000589</v>
      </c>
      <c r="E122" s="16">
        <f t="shared" ref="E122:E130" si="11">D122-C122</f>
        <v>27491.800000000589</v>
      </c>
      <c r="F122" s="16">
        <f>IF(SIGN(E122*E123)=1,0,1)</f>
        <v>0</v>
      </c>
      <c r="G122" s="54">
        <f>MATCH(1,F122:F130,0)</f>
        <v>2</v>
      </c>
      <c r="H122" s="16" t="s">
        <v>10</v>
      </c>
      <c r="I122" s="16" t="s">
        <v>43</v>
      </c>
      <c r="J122" s="16" t="s">
        <v>44</v>
      </c>
    </row>
    <row r="123" spans="1:11" s="16" customFormat="1" ht="15" customHeight="1" x14ac:dyDescent="0.3">
      <c r="A123" s="51"/>
      <c r="B123" s="16">
        <f t="shared" ref="B123:C130" si="12">B67</f>
        <v>-15</v>
      </c>
      <c r="C123" s="16">
        <f t="shared" si="12"/>
        <v>9.4</v>
      </c>
      <c r="D123" s="16">
        <f>$C$119*B123+$D$119</f>
        <v>8250.0000000001819</v>
      </c>
      <c r="E123" s="16">
        <f t="shared" si="11"/>
        <v>8240.6000000001823</v>
      </c>
      <c r="F123" s="16">
        <f t="shared" ref="F123:F129" si="13">IF(SIGN(E123*E124)=1,0,1)</f>
        <v>1</v>
      </c>
      <c r="G123" s="54"/>
      <c r="H123" s="16">
        <f>INDEX(B122:B130,G122)</f>
        <v>-15</v>
      </c>
      <c r="I123" s="16">
        <f>INDEX(C122:C130,G122)</f>
        <v>9.4</v>
      </c>
      <c r="J123" s="16">
        <f>INDEX(D122:D130,G122)</f>
        <v>8250.0000000001819</v>
      </c>
    </row>
    <row r="124" spans="1:11" s="16" customFormat="1" ht="15" customHeight="1" x14ac:dyDescent="0.3">
      <c r="A124" s="51"/>
      <c r="B124" s="16">
        <f t="shared" si="12"/>
        <v>-7</v>
      </c>
      <c r="C124" s="16">
        <f t="shared" si="12"/>
        <v>11</v>
      </c>
      <c r="D124" s="16">
        <f t="shared" ref="D124:D130" si="14">$C$119*B124+$D$119</f>
        <v>-13750.000000000287</v>
      </c>
      <c r="E124" s="16">
        <f t="shared" si="11"/>
        <v>-13761.000000000287</v>
      </c>
      <c r="F124" s="16">
        <f t="shared" si="13"/>
        <v>0</v>
      </c>
      <c r="G124" s="54"/>
      <c r="H124" s="16">
        <f>INDEX(B122:B130,G122+1)</f>
        <v>-7</v>
      </c>
      <c r="I124" s="16">
        <f>INDEX(C122:C130,G122+1)</f>
        <v>11</v>
      </c>
      <c r="J124" s="16">
        <f>INDEX(D122:D130,G122+1)</f>
        <v>-13750.000000000287</v>
      </c>
    </row>
    <row r="125" spans="1:11" s="16" customFormat="1" ht="15" customHeight="1" x14ac:dyDescent="0.3">
      <c r="A125" s="51"/>
      <c r="B125" s="16">
        <f t="shared" si="12"/>
        <v>2</v>
      </c>
      <c r="C125" s="16">
        <f t="shared" si="12"/>
        <v>14</v>
      </c>
      <c r="D125" s="16">
        <f t="shared" si="14"/>
        <v>-38500.000000000815</v>
      </c>
      <c r="E125" s="16">
        <f t="shared" si="11"/>
        <v>-38514.000000000815</v>
      </c>
      <c r="F125" s="16">
        <f t="shared" si="13"/>
        <v>0</v>
      </c>
      <c r="G125" s="54"/>
      <c r="H125" s="53" t="s">
        <v>45</v>
      </c>
      <c r="I125" s="53"/>
      <c r="J125" s="53"/>
    </row>
    <row r="126" spans="1:11" s="16" customFormat="1" ht="15" customHeight="1" x14ac:dyDescent="0.3">
      <c r="A126" s="51"/>
      <c r="B126" s="16">
        <f t="shared" si="12"/>
        <v>7</v>
      </c>
      <c r="C126" s="16">
        <f t="shared" si="12"/>
        <v>14.2</v>
      </c>
      <c r="D126" s="16">
        <f>$C$119*B126+$D$119</f>
        <v>-52250.000000001106</v>
      </c>
      <c r="E126" s="16">
        <f t="shared" si="11"/>
        <v>-52264.200000001103</v>
      </c>
      <c r="F126" s="16">
        <f t="shared" si="13"/>
        <v>0</v>
      </c>
      <c r="G126" s="54"/>
      <c r="H126" s="27" t="s">
        <v>19</v>
      </c>
      <c r="I126" s="16">
        <f>SLOPE(I123:I124,H123:H124)</f>
        <v>0.19999999999999996</v>
      </c>
      <c r="J126" s="16">
        <f>SLOPE(J123:J124,H123:H124)</f>
        <v>-2750.0000000000587</v>
      </c>
    </row>
    <row r="127" spans="1:11" s="16" customFormat="1" ht="15" customHeight="1" x14ac:dyDescent="0.3">
      <c r="A127" s="51"/>
      <c r="B127" s="16">
        <f t="shared" si="12"/>
        <v>10</v>
      </c>
      <c r="C127" s="16">
        <f t="shared" si="12"/>
        <v>14.2</v>
      </c>
      <c r="D127" s="16">
        <f t="shared" si="14"/>
        <v>-60500.000000001281</v>
      </c>
      <c r="E127" s="16">
        <f t="shared" si="11"/>
        <v>-60514.200000001278</v>
      </c>
      <c r="F127" s="16">
        <f t="shared" si="13"/>
        <v>0</v>
      </c>
      <c r="G127" s="54"/>
      <c r="H127" s="27" t="s">
        <v>20</v>
      </c>
      <c r="I127" s="16">
        <f>INTERCEPT(I123:I124,H123:H124)</f>
        <v>12.399999999999999</v>
      </c>
      <c r="J127" s="16">
        <f>INTERCEPT(J123:J124,H123:H124)</f>
        <v>-33000.000000000698</v>
      </c>
    </row>
    <row r="128" spans="1:11" s="16" customFormat="1" ht="15.75" customHeight="1" x14ac:dyDescent="0.3">
      <c r="A128" s="51"/>
      <c r="B128" s="16">
        <f t="shared" si="12"/>
        <v>20</v>
      </c>
      <c r="C128" s="16">
        <f t="shared" si="12"/>
        <v>14</v>
      </c>
      <c r="D128" s="16">
        <f t="shared" si="14"/>
        <v>-88000.000000001863</v>
      </c>
      <c r="E128" s="16">
        <f t="shared" si="11"/>
        <v>-88014.000000001863</v>
      </c>
      <c r="F128" s="16">
        <f t="shared" si="13"/>
        <v>0</v>
      </c>
      <c r="G128" s="54"/>
      <c r="H128" s="53" t="s">
        <v>46</v>
      </c>
      <c r="I128" s="53"/>
      <c r="J128" s="53"/>
      <c r="K128" s="38" t="s">
        <v>51</v>
      </c>
    </row>
    <row r="129" spans="1:11" s="16" customFormat="1" ht="15" customHeight="1" x14ac:dyDescent="0.3">
      <c r="A129" s="51"/>
      <c r="B129" s="16">
        <f t="shared" si="12"/>
        <v>30</v>
      </c>
      <c r="C129" s="16">
        <f t="shared" si="12"/>
        <v>14.2</v>
      </c>
      <c r="D129" s="16">
        <f t="shared" si="14"/>
        <v>-115500.00000000246</v>
      </c>
      <c r="E129" s="16">
        <f t="shared" si="11"/>
        <v>-115514.20000000246</v>
      </c>
      <c r="F129" s="16">
        <f t="shared" si="13"/>
        <v>0</v>
      </c>
      <c r="G129" s="54"/>
      <c r="H129" s="53" t="s">
        <v>48</v>
      </c>
      <c r="I129" s="53"/>
      <c r="J129" s="36">
        <f>(J126*I127-I126*J127)/(J126-I126)</f>
        <v>9.9992727801614425</v>
      </c>
      <c r="K129" s="16">
        <f>J129</f>
        <v>9.9992727801614425</v>
      </c>
    </row>
    <row r="130" spans="1:11" s="16" customFormat="1" ht="15.75" customHeight="1" x14ac:dyDescent="0.3">
      <c r="A130" s="51"/>
      <c r="B130" s="16">
        <f t="shared" si="12"/>
        <v>40</v>
      </c>
      <c r="C130" s="16">
        <f t="shared" si="12"/>
        <v>14.2</v>
      </c>
      <c r="D130" s="16">
        <f t="shared" si="14"/>
        <v>-143000.00000000303</v>
      </c>
      <c r="E130" s="16">
        <f t="shared" si="11"/>
        <v>-143014.20000000304</v>
      </c>
      <c r="F130" s="16">
        <f>F102</f>
        <v>0</v>
      </c>
      <c r="G130" s="54"/>
      <c r="H130" s="53" t="s">
        <v>47</v>
      </c>
      <c r="I130" s="53"/>
      <c r="J130" s="36">
        <f>ROUND((J129-J127)/J126,1)</f>
        <v>-12</v>
      </c>
      <c r="K130" s="24">
        <f>G76</f>
        <v>-15</v>
      </c>
    </row>
    <row r="131" spans="1:11" s="16" customFormat="1" ht="15" customHeight="1" x14ac:dyDescent="0.3">
      <c r="A131" s="51"/>
      <c r="B131" s="53" t="s">
        <v>38</v>
      </c>
      <c r="C131" s="53"/>
      <c r="D131" s="53"/>
      <c r="E131" s="53"/>
      <c r="F131" s="53"/>
      <c r="G131" s="53"/>
      <c r="H131" s="53"/>
      <c r="I131" s="53"/>
      <c r="J131" s="53"/>
    </row>
    <row r="132" spans="1:11" s="16" customFormat="1" ht="15" customHeight="1" x14ac:dyDescent="0.3">
      <c r="A132" s="51"/>
      <c r="B132" s="16" t="s">
        <v>39</v>
      </c>
      <c r="C132" s="16" t="s">
        <v>40</v>
      </c>
      <c r="D132" s="16" t="s">
        <v>11</v>
      </c>
      <c r="E132" s="16" t="s">
        <v>16</v>
      </c>
      <c r="F132" s="16" t="s">
        <v>17</v>
      </c>
      <c r="G132" s="16" t="s">
        <v>41</v>
      </c>
      <c r="H132" s="53" t="s">
        <v>42</v>
      </c>
      <c r="I132" s="53"/>
      <c r="J132" s="53"/>
    </row>
    <row r="133" spans="1:11" s="16" customFormat="1" ht="15" customHeight="1" x14ac:dyDescent="0.3">
      <c r="A133" s="51"/>
      <c r="B133" s="16">
        <f>B122</f>
        <v>-22</v>
      </c>
      <c r="C133" s="16">
        <f>D66</f>
        <v>11.4</v>
      </c>
      <c r="D133" s="16">
        <f>$C$119*B133+$D$119</f>
        <v>27500.000000000589</v>
      </c>
      <c r="E133" s="16">
        <f>D133-C133</f>
        <v>27488.600000000588</v>
      </c>
      <c r="F133" s="16">
        <f>IF(SIGN(E133*E134)=1,0,1)</f>
        <v>0</v>
      </c>
      <c r="G133" s="54">
        <f>MATCH(1,F133:F141,0)</f>
        <v>2</v>
      </c>
      <c r="H133" s="16" t="s">
        <v>10</v>
      </c>
      <c r="I133" s="16" t="s">
        <v>43</v>
      </c>
      <c r="J133" s="16" t="s">
        <v>44</v>
      </c>
    </row>
    <row r="134" spans="1:11" s="16" customFormat="1" ht="15" customHeight="1" x14ac:dyDescent="0.3">
      <c r="A134" s="51"/>
      <c r="B134" s="16">
        <f t="shared" ref="B134:B141" si="15">B123</f>
        <v>-15</v>
      </c>
      <c r="C134" s="16">
        <f t="shared" ref="C134:C141" si="16">D67</f>
        <v>13</v>
      </c>
      <c r="D134" s="16">
        <f t="shared" ref="D134:D141" si="17">$C$119*B134+$D$119</f>
        <v>8250.0000000001819</v>
      </c>
      <c r="E134" s="16">
        <f t="shared" ref="E134:E141" si="18">D134-C134</f>
        <v>8237.0000000001819</v>
      </c>
      <c r="F134" s="16">
        <f t="shared" ref="F134:F140" si="19">IF(SIGN(E134*E135)=1,0,1)</f>
        <v>1</v>
      </c>
      <c r="G134" s="54"/>
      <c r="H134" s="16">
        <f>INDEX(B133:B141,G133)</f>
        <v>-15</v>
      </c>
      <c r="I134" s="16">
        <f>INDEX(C133:C141,G133)</f>
        <v>13</v>
      </c>
      <c r="J134" s="16">
        <f>INDEX(D133:D141,G133)</f>
        <v>8250.0000000001819</v>
      </c>
    </row>
    <row r="135" spans="1:11" s="16" customFormat="1" ht="15" customHeight="1" x14ac:dyDescent="0.3">
      <c r="A135" s="51"/>
      <c r="B135" s="16">
        <f t="shared" si="15"/>
        <v>-7</v>
      </c>
      <c r="C135" s="16">
        <f t="shared" si="16"/>
        <v>16.2</v>
      </c>
      <c r="D135" s="16">
        <f t="shared" si="17"/>
        <v>-13750.000000000287</v>
      </c>
      <c r="E135" s="16">
        <f t="shared" si="18"/>
        <v>-13766.200000000288</v>
      </c>
      <c r="F135" s="16">
        <f t="shared" si="19"/>
        <v>0</v>
      </c>
      <c r="G135" s="54"/>
      <c r="H135" s="16">
        <f>INDEX(B133:B141,G133+1)</f>
        <v>-7</v>
      </c>
      <c r="I135" s="16">
        <f>INDEX(C133:C141,G133+1)</f>
        <v>16.2</v>
      </c>
      <c r="J135" s="16">
        <f>INDEX(D133:D141,G133+1)</f>
        <v>-13750.000000000287</v>
      </c>
    </row>
    <row r="136" spans="1:11" s="16" customFormat="1" ht="15" customHeight="1" x14ac:dyDescent="0.3">
      <c r="A136" s="51"/>
      <c r="B136" s="16">
        <f t="shared" si="15"/>
        <v>2</v>
      </c>
      <c r="C136" s="16">
        <f t="shared" si="16"/>
        <v>20</v>
      </c>
      <c r="D136" s="16">
        <f t="shared" si="17"/>
        <v>-38500.000000000815</v>
      </c>
      <c r="E136" s="16">
        <f t="shared" si="18"/>
        <v>-38520.000000000815</v>
      </c>
      <c r="F136" s="16">
        <f t="shared" si="19"/>
        <v>0</v>
      </c>
      <c r="G136" s="54"/>
      <c r="H136" s="53" t="s">
        <v>45</v>
      </c>
      <c r="I136" s="53"/>
      <c r="J136" s="53"/>
    </row>
    <row r="137" spans="1:11" s="16" customFormat="1" ht="15" customHeight="1" x14ac:dyDescent="0.3">
      <c r="A137" s="51"/>
      <c r="B137" s="16">
        <f t="shared" si="15"/>
        <v>7</v>
      </c>
      <c r="C137" s="16">
        <f t="shared" si="16"/>
        <v>20.2</v>
      </c>
      <c r="D137" s="16">
        <f t="shared" si="17"/>
        <v>-52250.000000001106</v>
      </c>
      <c r="E137" s="16">
        <f t="shared" si="18"/>
        <v>-52270.200000001103</v>
      </c>
      <c r="F137" s="16">
        <f t="shared" si="19"/>
        <v>0</v>
      </c>
      <c r="G137" s="54"/>
      <c r="H137" s="27" t="s">
        <v>19</v>
      </c>
      <c r="I137" s="16">
        <f>SLOPE(I134:I135,H134:H135)</f>
        <v>0.39999999999999991</v>
      </c>
      <c r="J137" s="16">
        <f>SLOPE(J134:J135,H134:H135)</f>
        <v>-2750.0000000000587</v>
      </c>
    </row>
    <row r="138" spans="1:11" s="16" customFormat="1" ht="15" customHeight="1" x14ac:dyDescent="0.3">
      <c r="A138" s="51"/>
      <c r="B138" s="16">
        <f t="shared" si="15"/>
        <v>10</v>
      </c>
      <c r="C138" s="16">
        <f t="shared" si="16"/>
        <v>20.2</v>
      </c>
      <c r="D138" s="16">
        <f t="shared" si="17"/>
        <v>-60500.000000001281</v>
      </c>
      <c r="E138" s="16">
        <f>D138-C138</f>
        <v>-60520.200000001278</v>
      </c>
      <c r="F138" s="16">
        <f>IF(SIGN(E138*E139)=1,0,1)</f>
        <v>0</v>
      </c>
      <c r="G138" s="54"/>
      <c r="H138" s="27" t="s">
        <v>20</v>
      </c>
      <c r="I138" s="16">
        <f>INTERCEPT(I134:I135,H134:H135)</f>
        <v>19</v>
      </c>
      <c r="J138" s="16">
        <f>INTERCEPT(J134:J135,H134:H135)</f>
        <v>-33000.000000000698</v>
      </c>
    </row>
    <row r="139" spans="1:11" s="16" customFormat="1" ht="15.75" customHeight="1" x14ac:dyDescent="0.3">
      <c r="A139" s="51"/>
      <c r="B139" s="16">
        <f t="shared" si="15"/>
        <v>20</v>
      </c>
      <c r="C139" s="16">
        <f t="shared" si="16"/>
        <v>20.2</v>
      </c>
      <c r="D139" s="16">
        <f t="shared" si="17"/>
        <v>-88000.000000001863</v>
      </c>
      <c r="E139" s="16">
        <f t="shared" si="18"/>
        <v>-88020.20000000186</v>
      </c>
      <c r="F139" s="16">
        <f t="shared" si="19"/>
        <v>0</v>
      </c>
      <c r="G139" s="54"/>
      <c r="H139" s="53" t="s">
        <v>46</v>
      </c>
      <c r="I139" s="53"/>
      <c r="J139" s="53"/>
      <c r="K139" s="38" t="s">
        <v>51</v>
      </c>
    </row>
    <row r="140" spans="1:11" s="16" customFormat="1" x14ac:dyDescent="0.3">
      <c r="A140" s="51"/>
      <c r="B140" s="16">
        <f t="shared" si="15"/>
        <v>30</v>
      </c>
      <c r="C140" s="16">
        <f t="shared" si="16"/>
        <v>20.399999999999999</v>
      </c>
      <c r="D140" s="16">
        <f t="shared" si="17"/>
        <v>-115500.00000000246</v>
      </c>
      <c r="E140" s="16">
        <f t="shared" si="18"/>
        <v>-115520.40000000245</v>
      </c>
      <c r="F140" s="16">
        <f t="shared" si="19"/>
        <v>0</v>
      </c>
      <c r="G140" s="54"/>
      <c r="H140" s="53" t="s">
        <v>48</v>
      </c>
      <c r="I140" s="53"/>
      <c r="J140" s="36">
        <f>(J137*I138-I137*J138)/(J137-I137)</f>
        <v>14.197934845840606</v>
      </c>
      <c r="K140" s="16">
        <f>J140</f>
        <v>14.197934845840606</v>
      </c>
    </row>
    <row r="141" spans="1:11" s="16" customFormat="1" x14ac:dyDescent="0.3">
      <c r="A141" s="51"/>
      <c r="B141" s="16">
        <f t="shared" si="15"/>
        <v>40</v>
      </c>
      <c r="C141" s="16">
        <f t="shared" si="16"/>
        <v>20.2</v>
      </c>
      <c r="D141" s="16">
        <f t="shared" si="17"/>
        <v>-143000.00000000303</v>
      </c>
      <c r="E141" s="16">
        <f t="shared" si="18"/>
        <v>-143020.20000000304</v>
      </c>
      <c r="F141" s="16">
        <f>F102</f>
        <v>0</v>
      </c>
      <c r="G141" s="54"/>
      <c r="H141" s="53" t="s">
        <v>47</v>
      </c>
      <c r="I141" s="53"/>
      <c r="J141" s="36">
        <f>ROUND((J140-J138)/J137,1)</f>
        <v>-12</v>
      </c>
      <c r="K141" s="24">
        <f>G76</f>
        <v>-15</v>
      </c>
    </row>
    <row r="142" spans="1:11" s="16" customFormat="1" x14ac:dyDescent="0.3"/>
    <row r="143" spans="1:11" s="16" customFormat="1" x14ac:dyDescent="0.3"/>
    <row r="144" spans="1:11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41" customFormat="1" x14ac:dyDescent="0.3"/>
    <row r="320" s="41" customFormat="1" x14ac:dyDescent="0.3"/>
    <row r="321" s="41" customFormat="1" x14ac:dyDescent="0.3"/>
    <row r="322" s="41" customFormat="1" x14ac:dyDescent="0.3"/>
    <row r="323" s="41" customFormat="1" x14ac:dyDescent="0.3"/>
    <row r="324" s="41" customFormat="1" x14ac:dyDescent="0.3"/>
    <row r="325" s="41" customFormat="1" x14ac:dyDescent="0.3"/>
    <row r="326" s="41" customFormat="1" x14ac:dyDescent="0.3"/>
    <row r="327" s="41" customFormat="1" x14ac:dyDescent="0.3"/>
    <row r="328" s="41" customFormat="1" x14ac:dyDescent="0.3"/>
    <row r="329" s="41" customFormat="1" x14ac:dyDescent="0.3"/>
    <row r="330" s="41" customFormat="1" x14ac:dyDescent="0.3"/>
    <row r="331" s="41" customFormat="1" x14ac:dyDescent="0.3"/>
    <row r="332" s="41" customFormat="1" x14ac:dyDescent="0.3"/>
    <row r="333" s="41" customFormat="1" x14ac:dyDescent="0.3"/>
    <row r="334" s="41" customFormat="1" x14ac:dyDescent="0.3"/>
    <row r="335" s="41" customFormat="1" x14ac:dyDescent="0.3"/>
    <row r="336" s="13" customFormat="1" x14ac:dyDescent="0.3"/>
    <row r="337" s="13" customFormat="1" x14ac:dyDescent="0.3"/>
    <row r="338" s="16" customFormat="1" x14ac:dyDescent="0.3"/>
    <row r="339" s="16" customFormat="1" x14ac:dyDescent="0.3"/>
    <row r="340" s="16" customFormat="1" x14ac:dyDescent="0.3"/>
    <row r="341" s="16" customFormat="1" x14ac:dyDescent="0.3"/>
    <row r="342" s="16" customFormat="1" x14ac:dyDescent="0.3"/>
    <row r="343" s="16" customFormat="1" x14ac:dyDescent="0.3"/>
  </sheetData>
  <sheetProtection algorithmName="SHA-512" hashValue="TBCNUk8g2SRhl2MbPTDlLNnpdN4yLcYo17zqOPNXOxqZKYsZHX7v6SA2hA7sD4RP41P5DpzW6Wi0HX7eDn8wpg==" saltValue="Mwusm6amc+c/gYg3O/0rMQ==" spinCount="100000" sheet="1" objects="1" scenarios="1"/>
  <protectedRanges>
    <protectedRange sqref="C6:C9" name="Oblast1_1"/>
  </protectedRanges>
  <mergeCells count="59">
    <mergeCell ref="H141:I141"/>
    <mergeCell ref="A114:A141"/>
    <mergeCell ref="B114:J114"/>
    <mergeCell ref="E115:J119"/>
    <mergeCell ref="B120:J120"/>
    <mergeCell ref="H121:J121"/>
    <mergeCell ref="G122:G130"/>
    <mergeCell ref="H125:J125"/>
    <mergeCell ref="H128:J128"/>
    <mergeCell ref="H129:I129"/>
    <mergeCell ref="H130:I130"/>
    <mergeCell ref="B131:J131"/>
    <mergeCell ref="H132:J132"/>
    <mergeCell ref="G133:G141"/>
    <mergeCell ref="H136:J136"/>
    <mergeCell ref="H139:J139"/>
    <mergeCell ref="H140:I140"/>
    <mergeCell ref="H102:I102"/>
    <mergeCell ref="B103:J103"/>
    <mergeCell ref="H104:J104"/>
    <mergeCell ref="G105:G113"/>
    <mergeCell ref="H108:J108"/>
    <mergeCell ref="H111:J111"/>
    <mergeCell ref="H112:I112"/>
    <mergeCell ref="H113:I113"/>
    <mergeCell ref="E82:E86"/>
    <mergeCell ref="A87:A113"/>
    <mergeCell ref="B87:C87"/>
    <mergeCell ref="D87:E87"/>
    <mergeCell ref="F87:J91"/>
    <mergeCell ref="B92:J92"/>
    <mergeCell ref="H93:J93"/>
    <mergeCell ref="G94:G102"/>
    <mergeCell ref="H97:J97"/>
    <mergeCell ref="H100:J100"/>
    <mergeCell ref="A75:A86"/>
    <mergeCell ref="F75:F77"/>
    <mergeCell ref="B78:E78"/>
    <mergeCell ref="F78:F80"/>
    <mergeCell ref="B81:E81"/>
    <mergeCell ref="H101:I101"/>
    <mergeCell ref="A65:A74"/>
    <mergeCell ref="E65:H65"/>
    <mergeCell ref="E66:F67"/>
    <mergeCell ref="E68:F69"/>
    <mergeCell ref="E70:F73"/>
    <mergeCell ref="E12:L18"/>
    <mergeCell ref="B13:D18"/>
    <mergeCell ref="A48:A57"/>
    <mergeCell ref="E48:H48"/>
    <mergeCell ref="E49:F50"/>
    <mergeCell ref="E51:F52"/>
    <mergeCell ref="E53:F56"/>
    <mergeCell ref="A9:B9"/>
    <mergeCell ref="A1:M3"/>
    <mergeCell ref="B4:D5"/>
    <mergeCell ref="A6:B6"/>
    <mergeCell ref="A7:B7"/>
    <mergeCell ref="A8:B8"/>
  </mergeCells>
  <dataValidations count="3">
    <dataValidation type="list" allowBlank="1" showInputMessage="1" showErrorMessage="1" sqref="C10" xr:uid="{93F7FE97-662E-4F7C-A7AB-7CE178DB9D3D}">
      <formula1>$C$59:$C$63</formula1>
    </dataValidation>
    <dataValidation type="list" allowBlank="1" showInputMessage="1" showErrorMessage="1" sqref="C9" xr:uid="{50EEDF62-5835-462B-8F4C-2F20432B970B}">
      <formula1>$G$66:$G$67</formula1>
    </dataValidation>
    <dataValidation type="list" allowBlank="1" showInputMessage="1" showErrorMessage="1" sqref="C7" xr:uid="{7AEDC80F-1319-42FF-B943-E6461D8F30F8}">
      <formula1>$G$68:$G$69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>
                <anchor moveWithCells="1">
                  <from>
                    <xdr:col>0</xdr:col>
                    <xdr:colOff>464820</xdr:colOff>
                    <xdr:row>41</xdr:row>
                    <xdr:rowOff>83820</xdr:rowOff>
                  </from>
                  <to>
                    <xdr:col>11</xdr:col>
                    <xdr:colOff>388620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1950720</xdr:colOff>
                    <xdr:row>41</xdr:row>
                    <xdr:rowOff>106680</xdr:rowOff>
                  </from>
                  <to>
                    <xdr:col>1</xdr:col>
                    <xdr:colOff>2735580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2628900</xdr:colOff>
                    <xdr:row>41</xdr:row>
                    <xdr:rowOff>106680</xdr:rowOff>
                  </from>
                  <to>
                    <xdr:col>2</xdr:col>
                    <xdr:colOff>426720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304800</xdr:colOff>
                    <xdr:row>41</xdr:row>
                    <xdr:rowOff>106680</xdr:rowOff>
                  </from>
                  <to>
                    <xdr:col>3</xdr:col>
                    <xdr:colOff>419100</xdr:colOff>
                    <xdr:row>42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639E1379411842A73907950B783EA1" ma:contentTypeVersion="15" ma:contentTypeDescription="Umožňuje vytvoriť nový dokument." ma:contentTypeScope="" ma:versionID="561c1c086c981fc720e23eeb5f8037c5">
  <xsd:schema xmlns:xsd="http://www.w3.org/2001/XMLSchema" xmlns:xs="http://www.w3.org/2001/XMLSchema" xmlns:p="http://schemas.microsoft.com/office/2006/metadata/properties" xmlns:ns2="371f53fd-ce04-4314-905f-74e9831b8376" xmlns:ns3="5daf29e2-b69e-4248-baad-e66870723bad" targetNamespace="http://schemas.microsoft.com/office/2006/metadata/properties" ma:root="true" ma:fieldsID="1404c0c7668e3e97d4e56ebf57b5da80" ns2:_="" ns3:_="">
    <xsd:import namespace="371f53fd-ce04-4314-905f-74e9831b8376"/>
    <xsd:import namespace="5daf29e2-b69e-4248-baad-e66870723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53fd-ce04-4314-905f-74e9831b8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a" ma:readOnly="false" ma:fieldId="{5cf76f15-5ced-4ddc-b409-7134ff3c332f}" ma:taxonomyMulti="true" ma:sspId="c60f417b-a3ce-46d7-ab69-8212e5488a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f29e2-b69e-4248-baad-e66870723b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9331506-b850-4918-b774-66631312a527}" ma:internalName="TaxCatchAll" ma:showField="CatchAllData" ma:web="5daf29e2-b69e-4248-baad-e66870723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1f53fd-ce04-4314-905f-74e9831b8376">
      <Terms xmlns="http://schemas.microsoft.com/office/infopath/2007/PartnerControls"/>
    </lcf76f155ced4ddcb4097134ff3c332f>
    <TaxCatchAll xmlns="5daf29e2-b69e-4248-baad-e66870723bad" xsi:nil="true"/>
    <SharedWithUsers xmlns="5daf29e2-b69e-4248-baad-e66870723bad">
      <UserInfo>
        <DisplayName/>
        <AccountId xsi:nil="true"/>
        <AccountType/>
      </UserInfo>
    </SharedWithUsers>
    <MediaLengthInSeconds xmlns="371f53fd-ce04-4314-905f-74e9831b8376" xsi:nil="true"/>
  </documentManagement>
</p:properties>
</file>

<file path=customXml/itemProps1.xml><?xml version="1.0" encoding="utf-8"?>
<ds:datastoreItem xmlns:ds="http://schemas.openxmlformats.org/officeDocument/2006/customXml" ds:itemID="{8DF5C659-E500-4496-8599-2CC1D33EE7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0030CD-EB5C-49FC-8A3C-E3F9892E9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1f53fd-ce04-4314-905f-74e9831b8376"/>
    <ds:schemaRef ds:uri="5daf29e2-b69e-4248-baad-e66870723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8D8FE4-D2B2-4128-BCCF-4DDED9F56A39}">
  <ds:schemaRefs>
    <ds:schemaRef ds:uri="http://schemas.microsoft.com/office/2006/metadata/properties"/>
    <ds:schemaRef ds:uri="http://schemas.microsoft.com/office/infopath/2007/PartnerControls"/>
    <ds:schemaRef ds:uri="af28ce61-38d1-46a2-88c1-b59b6b548885"/>
    <ds:schemaRef ds:uri="16be7c42-6aed-44d7-9f4c-b104e1407a18"/>
    <ds:schemaRef ds:uri="371f53fd-ce04-4314-905f-74e9831b8376"/>
    <ds:schemaRef ds:uri="5daf29e2-b69e-4248-baad-e66870723b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TEPLOTA VÝSTUPU 35°C</vt:lpstr>
      <vt:lpstr>TEPLOTA VÝSTUPU 45°C </vt:lpstr>
      <vt:lpstr>TEPLOTA VÝSTUPU 55°C</vt:lpstr>
      <vt:lpstr>TEPLOTA VÝSTUPU 65°C</vt:lpstr>
      <vt:lpstr>'TEPLOTA VÝSTUPU 35°C'!Oblasť_tlače</vt:lpstr>
      <vt:lpstr>'TEPLOTA VÝSTUPU 45°C '!Oblasť_tlače</vt:lpstr>
      <vt:lpstr>'TEPLOTA VÝSTUPU 55°C'!Oblasť_tlače</vt:lpstr>
      <vt:lpstr>'TEPLOTA VÝSTUPU 65°C'!Oblasť_tlače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Lukas Frcka</dc:creator>
  <cp:lastModifiedBy>Miroslav Bros</cp:lastModifiedBy>
  <cp:lastPrinted>2024-11-13T23:44:25Z</cp:lastPrinted>
  <dcterms:created xsi:type="dcterms:W3CDTF">2022-06-14T13:05:27Z</dcterms:created>
  <dcterms:modified xsi:type="dcterms:W3CDTF">2024-11-13T23:45:25Z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0x0101001A639E1379411842A73907950B783EA1</vt:lpwstr>
  </property>
  <property fmtid="{D5CDD505-2E9C-101B-9397-08002B2CF9AE}" pid="3" name="MediaServiceImageTags">
    <vt:lpwstr/>
  </property>
  <property fmtid="{D5CDD505-2E9C-101B-9397-08002B2CF9AE}" pid="4" name="Order">
    <vt:r8>4371100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