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C3E6F252-9E9B-4ADF-8682-09BEC78826C2}" xr6:coauthVersionLast="47" xr6:coauthVersionMax="47" xr10:uidLastSave="{00000000-0000-0000-0000-000000000000}"/>
  <bookViews>
    <workbookView xWindow="-120" yWindow="-120" windowWidth="29040" windowHeight="15840" tabRatio="783" firstSheet="1" activeTab="2" xr2:uid="{00000000-000D-0000-FFFF-FFFF00000000}"/>
  </bookViews>
  <sheets>
    <sheet name="TEPLOTA VÝSTUPU 25°C" sheetId="3" r:id="rId1"/>
    <sheet name="TEPLOTA VÝSTUPU 35°C" sheetId="4" r:id="rId2"/>
    <sheet name="TEPLOTA VÝSTUPU 45°C" sheetId="5" r:id="rId3"/>
    <sheet name="TEPLOTA VÝSTUPU 55°C" sheetId="6" r:id="rId4"/>
    <sheet name="TEPLOTA VÝSTUPU 60°C" sheetId="7" r:id="rId5"/>
  </sheets>
  <definedNames>
    <definedName name="_xlnm.Print_Area" localSheetId="0">'TEPLOTA VÝSTUPU 25°C'!$A$1:$M$43</definedName>
    <definedName name="_xlnm.Print_Area" localSheetId="1">'TEPLOTA VÝSTUPU 35°C'!$A$1:$M$43</definedName>
    <definedName name="_xlnm.Print_Area" localSheetId="2">'TEPLOTA VÝSTUPU 45°C'!$A$1:$M$43</definedName>
    <definedName name="_xlnm.Print_Area" localSheetId="3">'TEPLOTA VÝSTUPU 55°C'!$A$1:$M$43</definedName>
    <definedName name="_xlnm.Print_Area" localSheetId="4">'TEPLOTA VÝSTUPU 60°C'!$A$1:$M$43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1" i="7" l="1"/>
  <c r="K130" i="7"/>
  <c r="B126" i="7"/>
  <c r="B137" i="7"/>
  <c r="D117" i="7"/>
  <c r="F113" i="7"/>
  <c r="B109" i="7"/>
  <c r="F102" i="7"/>
  <c r="F141" i="7"/>
  <c r="B101" i="7"/>
  <c r="B97" i="7"/>
  <c r="B96" i="7"/>
  <c r="B95" i="7"/>
  <c r="D83" i="7"/>
  <c r="E80" i="7"/>
  <c r="C80" i="7"/>
  <c r="D77" i="7"/>
  <c r="D80" i="7" s="1"/>
  <c r="D76" i="7"/>
  <c r="G77" i="7" s="1"/>
  <c r="C76" i="7"/>
  <c r="C79" i="7" s="1"/>
  <c r="D74" i="7"/>
  <c r="C141" i="7" s="1"/>
  <c r="C74" i="7"/>
  <c r="C130" i="7" s="1"/>
  <c r="B74" i="7"/>
  <c r="B113" i="7"/>
  <c r="D73" i="7"/>
  <c r="C140" i="7" s="1"/>
  <c r="C73" i="7"/>
  <c r="C101" i="7" s="1"/>
  <c r="B73" i="7"/>
  <c r="B129" i="7"/>
  <c r="B140" i="7"/>
  <c r="D72" i="7"/>
  <c r="C111" i="7" s="1"/>
  <c r="C72" i="7"/>
  <c r="C100" i="7" s="1"/>
  <c r="B72" i="7"/>
  <c r="B100" i="7"/>
  <c r="D71" i="7"/>
  <c r="C138" i="7" s="1"/>
  <c r="C71" i="7"/>
  <c r="C127" i="7" s="1"/>
  <c r="B71" i="7"/>
  <c r="B127" i="7"/>
  <c r="B138" i="7"/>
  <c r="D70" i="7"/>
  <c r="C109" i="7" s="1"/>
  <c r="C70" i="7"/>
  <c r="C98" i="7" s="1"/>
  <c r="B70" i="7"/>
  <c r="B98" i="7"/>
  <c r="D69" i="7"/>
  <c r="C136" i="7" s="1"/>
  <c r="C69" i="7"/>
  <c r="C97" i="7" s="1"/>
  <c r="B69" i="7"/>
  <c r="B125" i="7"/>
  <c r="B136" i="7"/>
  <c r="D68" i="7"/>
  <c r="C107" i="7" s="1"/>
  <c r="C68" i="7"/>
  <c r="C124" i="7" s="1"/>
  <c r="B68" i="7"/>
  <c r="B124" i="7"/>
  <c r="B135" i="7"/>
  <c r="D67" i="7"/>
  <c r="C106" i="7" s="1"/>
  <c r="C67" i="7"/>
  <c r="C123" i="7" s="1"/>
  <c r="B67" i="7"/>
  <c r="B123" i="7"/>
  <c r="B134" i="7"/>
  <c r="D66" i="7"/>
  <c r="C105" i="7" s="1"/>
  <c r="C66" i="7"/>
  <c r="C94" i="7" s="1"/>
  <c r="B66" i="7"/>
  <c r="B94" i="7"/>
  <c r="C11" i="7"/>
  <c r="K141" i="6"/>
  <c r="K130" i="6"/>
  <c r="B129" i="6"/>
  <c r="B140" i="6"/>
  <c r="B127" i="6"/>
  <c r="B138" i="6"/>
  <c r="B125" i="6"/>
  <c r="B136" i="6"/>
  <c r="B123" i="6"/>
  <c r="B134" i="6"/>
  <c r="B122" i="6"/>
  <c r="B133" i="6"/>
  <c r="D117" i="6"/>
  <c r="B112" i="6"/>
  <c r="B110" i="6"/>
  <c r="B108" i="6"/>
  <c r="B107" i="6"/>
  <c r="B106" i="6"/>
  <c r="B105" i="6"/>
  <c r="F102" i="6"/>
  <c r="F141" i="6"/>
  <c r="B102" i="6"/>
  <c r="B99" i="6"/>
  <c r="B94" i="6"/>
  <c r="D83" i="6"/>
  <c r="E80" i="6"/>
  <c r="C80" i="6"/>
  <c r="D77" i="6"/>
  <c r="D80" i="6" s="1"/>
  <c r="D76" i="6"/>
  <c r="C84" i="6" s="1"/>
  <c r="C76" i="6"/>
  <c r="C83" i="6" s="1"/>
  <c r="D74" i="6"/>
  <c r="C141" i="6" s="1"/>
  <c r="C74" i="6"/>
  <c r="C102" i="6" s="1"/>
  <c r="B74" i="6"/>
  <c r="B130" i="6"/>
  <c r="B141" i="6"/>
  <c r="D73" i="6"/>
  <c r="C112" i="6" s="1"/>
  <c r="C73" i="6"/>
  <c r="C101" i="6" s="1"/>
  <c r="B73" i="6"/>
  <c r="B101" i="6"/>
  <c r="D72" i="6"/>
  <c r="C111" i="6" s="1"/>
  <c r="C72" i="6"/>
  <c r="C128" i="6" s="1"/>
  <c r="B72" i="6"/>
  <c r="B100" i="6"/>
  <c r="D71" i="6"/>
  <c r="C138" i="6" s="1"/>
  <c r="C71" i="6"/>
  <c r="C99" i="6" s="1"/>
  <c r="B71" i="6"/>
  <c r="D70" i="6"/>
  <c r="C109" i="6" s="1"/>
  <c r="C70" i="6"/>
  <c r="C126" i="6" s="1"/>
  <c r="B70" i="6"/>
  <c r="B126" i="6"/>
  <c r="B137" i="6"/>
  <c r="D69" i="6"/>
  <c r="C108" i="6" s="1"/>
  <c r="C69" i="6"/>
  <c r="C97" i="6" s="1"/>
  <c r="B69" i="6"/>
  <c r="B97" i="6"/>
  <c r="D68" i="6"/>
  <c r="C107" i="6" s="1"/>
  <c r="C68" i="6"/>
  <c r="C96" i="6" s="1"/>
  <c r="B68" i="6"/>
  <c r="B124" i="6"/>
  <c r="B135" i="6"/>
  <c r="D67" i="6"/>
  <c r="C106" i="6" s="1"/>
  <c r="C67" i="6"/>
  <c r="C123" i="6" s="1"/>
  <c r="B67" i="6"/>
  <c r="B95" i="6"/>
  <c r="D66" i="6"/>
  <c r="C133" i="6" s="1"/>
  <c r="C66" i="6"/>
  <c r="C122" i="6" s="1"/>
  <c r="B66" i="6"/>
  <c r="C11" i="6"/>
  <c r="K141" i="5"/>
  <c r="K130" i="5"/>
  <c r="F130" i="5"/>
  <c r="B128" i="5"/>
  <c r="B139" i="5"/>
  <c r="B122" i="5"/>
  <c r="B133" i="5"/>
  <c r="D117" i="5"/>
  <c r="F113" i="5"/>
  <c r="B111" i="5"/>
  <c r="B105" i="5"/>
  <c r="F102" i="5"/>
  <c r="F141" i="5"/>
  <c r="B99" i="5"/>
  <c r="D83" i="5"/>
  <c r="E80" i="5"/>
  <c r="C80" i="5"/>
  <c r="D77" i="5"/>
  <c r="H77" i="5" s="1"/>
  <c r="D76" i="5"/>
  <c r="E79" i="5" s="1"/>
  <c r="C76" i="5"/>
  <c r="C79" i="5" s="1"/>
  <c r="D74" i="5"/>
  <c r="C141" i="5" s="1"/>
  <c r="C74" i="5"/>
  <c r="C130" i="5" s="1"/>
  <c r="B74" i="5"/>
  <c r="B130" i="5"/>
  <c r="B141" i="5"/>
  <c r="D73" i="5"/>
  <c r="C112" i="5" s="1"/>
  <c r="C73" i="5"/>
  <c r="C129" i="5" s="1"/>
  <c r="B73" i="5"/>
  <c r="B129" i="5"/>
  <c r="B140" i="5"/>
  <c r="D72" i="5"/>
  <c r="C139" i="5" s="1"/>
  <c r="C72" i="5"/>
  <c r="C100" i="5" s="1"/>
  <c r="B72" i="5"/>
  <c r="B100" i="5"/>
  <c r="D71" i="5"/>
  <c r="C138" i="5" s="1"/>
  <c r="C71" i="5"/>
  <c r="C99" i="5" s="1"/>
  <c r="B71" i="5"/>
  <c r="B127" i="5"/>
  <c r="B138" i="5"/>
  <c r="D70" i="5"/>
  <c r="C109" i="5" s="1"/>
  <c r="C70" i="5"/>
  <c r="C126" i="5" s="1"/>
  <c r="B70" i="5"/>
  <c r="B98" i="5"/>
  <c r="D69" i="5"/>
  <c r="C108" i="5" s="1"/>
  <c r="C69" i="5"/>
  <c r="C97" i="5" s="1"/>
  <c r="B69" i="5"/>
  <c r="B125" i="5"/>
  <c r="B136" i="5"/>
  <c r="D68" i="5"/>
  <c r="C135" i="5" s="1"/>
  <c r="C68" i="5"/>
  <c r="C124" i="5" s="1"/>
  <c r="B68" i="5"/>
  <c r="B124" i="5"/>
  <c r="B135" i="5"/>
  <c r="D67" i="5"/>
  <c r="C106" i="5" s="1"/>
  <c r="C67" i="5"/>
  <c r="C123" i="5" s="1"/>
  <c r="B67" i="5"/>
  <c r="B123" i="5"/>
  <c r="B134" i="5"/>
  <c r="D66" i="5"/>
  <c r="C105" i="5" s="1"/>
  <c r="C66" i="5"/>
  <c r="C122" i="5" s="1"/>
  <c r="B66" i="5"/>
  <c r="B94" i="5"/>
  <c r="C11" i="5"/>
  <c r="K141" i="4"/>
  <c r="K130" i="4"/>
  <c r="F130" i="4"/>
  <c r="B128" i="4"/>
  <c r="B139" i="4"/>
  <c r="B123" i="4"/>
  <c r="B134" i="4"/>
  <c r="B122" i="4"/>
  <c r="B133" i="4"/>
  <c r="D117" i="4"/>
  <c r="F113" i="4"/>
  <c r="B111" i="4"/>
  <c r="B106" i="4"/>
  <c r="B105" i="4"/>
  <c r="F102" i="4"/>
  <c r="F141" i="4"/>
  <c r="B99" i="4"/>
  <c r="B95" i="4"/>
  <c r="D83" i="4"/>
  <c r="C83" i="4"/>
  <c r="E80" i="4"/>
  <c r="C80" i="4"/>
  <c r="C79" i="4"/>
  <c r="D77" i="4"/>
  <c r="H77" i="4" s="1"/>
  <c r="D76" i="4"/>
  <c r="E79" i="4" s="1"/>
  <c r="C76" i="4"/>
  <c r="D74" i="4"/>
  <c r="C113" i="4" s="1"/>
  <c r="C74" i="4"/>
  <c r="C130" i="4" s="1"/>
  <c r="B74" i="4"/>
  <c r="B130" i="4"/>
  <c r="B141" i="4"/>
  <c r="D73" i="4"/>
  <c r="C112" i="4" s="1"/>
  <c r="C73" i="4"/>
  <c r="C101" i="4" s="1"/>
  <c r="B73" i="4"/>
  <c r="B112" i="4"/>
  <c r="D72" i="4"/>
  <c r="C139" i="4" s="1"/>
  <c r="C72" i="4"/>
  <c r="C128" i="4" s="1"/>
  <c r="B72" i="4"/>
  <c r="B100" i="4"/>
  <c r="D71" i="4"/>
  <c r="C110" i="4" s="1"/>
  <c r="C71" i="4"/>
  <c r="C127" i="4" s="1"/>
  <c r="B71" i="4"/>
  <c r="B127" i="4"/>
  <c r="B138" i="4"/>
  <c r="D70" i="4"/>
  <c r="C109" i="4" s="1"/>
  <c r="C70" i="4"/>
  <c r="C126" i="4" s="1"/>
  <c r="B70" i="4"/>
  <c r="B98" i="4"/>
  <c r="D69" i="4"/>
  <c r="C108" i="4" s="1"/>
  <c r="C69" i="4"/>
  <c r="C125" i="4" s="1"/>
  <c r="B69" i="4"/>
  <c r="B108" i="4"/>
  <c r="D68" i="4"/>
  <c r="C135" i="4" s="1"/>
  <c r="C68" i="4"/>
  <c r="C124" i="4" s="1"/>
  <c r="B68" i="4"/>
  <c r="B107" i="4"/>
  <c r="D67" i="4"/>
  <c r="C106" i="4" s="1"/>
  <c r="C67" i="4"/>
  <c r="C123" i="4" s="1"/>
  <c r="B67" i="4"/>
  <c r="D66" i="4"/>
  <c r="C105" i="4" s="1"/>
  <c r="C66" i="4"/>
  <c r="C122" i="4" s="1"/>
  <c r="B66" i="4"/>
  <c r="B94" i="4"/>
  <c r="C11" i="4"/>
  <c r="D77" i="3"/>
  <c r="C11" i="3"/>
  <c r="B99" i="7"/>
  <c r="B122" i="7"/>
  <c r="B133" i="7"/>
  <c r="B111" i="7"/>
  <c r="B128" i="7"/>
  <c r="B139" i="7"/>
  <c r="F130" i="7"/>
  <c r="B105" i="7"/>
  <c r="B102" i="7"/>
  <c r="B110" i="7"/>
  <c r="B130" i="7"/>
  <c r="B141" i="7"/>
  <c r="D79" i="7"/>
  <c r="B106" i="7"/>
  <c r="B107" i="7"/>
  <c r="B108" i="7"/>
  <c r="B112" i="7"/>
  <c r="F113" i="6"/>
  <c r="B98" i="6"/>
  <c r="B111" i="6"/>
  <c r="B128" i="6"/>
  <c r="B139" i="6"/>
  <c r="F130" i="6"/>
  <c r="B109" i="6"/>
  <c r="B96" i="6"/>
  <c r="B113" i="6"/>
  <c r="B102" i="5"/>
  <c r="B110" i="5"/>
  <c r="B109" i="5"/>
  <c r="B126" i="5"/>
  <c r="B137" i="5"/>
  <c r="B95" i="5"/>
  <c r="B96" i="5"/>
  <c r="B97" i="5"/>
  <c r="B101" i="5"/>
  <c r="B113" i="5"/>
  <c r="B106" i="5"/>
  <c r="B107" i="5"/>
  <c r="B108" i="5"/>
  <c r="B112" i="5"/>
  <c r="B102" i="4"/>
  <c r="B110" i="4"/>
  <c r="B109" i="4"/>
  <c r="B126" i="4"/>
  <c r="B137" i="4"/>
  <c r="B96" i="4"/>
  <c r="B97" i="4"/>
  <c r="B101" i="4"/>
  <c r="B113" i="4"/>
  <c r="B124" i="4"/>
  <c r="B135" i="4"/>
  <c r="B125" i="4"/>
  <c r="B136" i="4"/>
  <c r="B129" i="4"/>
  <c r="B140" i="4"/>
  <c r="D66" i="3"/>
  <c r="C133" i="3"/>
  <c r="D67" i="3"/>
  <c r="C134" i="3"/>
  <c r="D68" i="3"/>
  <c r="C135" i="3"/>
  <c r="D69" i="3"/>
  <c r="C136" i="3"/>
  <c r="D70" i="3"/>
  <c r="C109" i="3"/>
  <c r="D71" i="3"/>
  <c r="C138" i="3"/>
  <c r="D72" i="3"/>
  <c r="C111" i="3"/>
  <c r="D73" i="3"/>
  <c r="C112" i="3"/>
  <c r="D74" i="3"/>
  <c r="C141" i="3"/>
  <c r="C67" i="3"/>
  <c r="C123" i="3"/>
  <c r="C68" i="3"/>
  <c r="C96" i="3"/>
  <c r="C69" i="3"/>
  <c r="C97" i="3"/>
  <c r="C70" i="3"/>
  <c r="C126" i="3"/>
  <c r="C71" i="3"/>
  <c r="C127" i="3"/>
  <c r="C72" i="3"/>
  <c r="C100" i="3"/>
  <c r="C73" i="3"/>
  <c r="C129" i="3"/>
  <c r="C74" i="3"/>
  <c r="C102" i="3"/>
  <c r="C66" i="3"/>
  <c r="C94" i="3"/>
  <c r="B67" i="3"/>
  <c r="B123" i="3"/>
  <c r="B134" i="3"/>
  <c r="B68" i="3"/>
  <c r="B124" i="3"/>
  <c r="B135" i="3"/>
  <c r="B69" i="3"/>
  <c r="B125" i="3"/>
  <c r="B136" i="3"/>
  <c r="B70" i="3"/>
  <c r="B109" i="3"/>
  <c r="B71" i="3"/>
  <c r="B99" i="3"/>
  <c r="B72" i="3"/>
  <c r="B128" i="3"/>
  <c r="B139" i="3"/>
  <c r="B73" i="3"/>
  <c r="B101" i="3"/>
  <c r="B74" i="3"/>
  <c r="B113" i="3"/>
  <c r="B66" i="3"/>
  <c r="B122" i="3"/>
  <c r="B133" i="3"/>
  <c r="K141" i="3"/>
  <c r="K130" i="3"/>
  <c r="D117" i="3"/>
  <c r="F102" i="3"/>
  <c r="F141" i="3"/>
  <c r="D83" i="3"/>
  <c r="E80" i="3"/>
  <c r="C80" i="3"/>
  <c r="H77" i="3"/>
  <c r="D76" i="3"/>
  <c r="G77" i="3"/>
  <c r="C76" i="3"/>
  <c r="C83" i="3"/>
  <c r="B95" i="3"/>
  <c r="B96" i="3"/>
  <c r="B98" i="3"/>
  <c r="B108" i="3"/>
  <c r="B129" i="3"/>
  <c r="B140" i="3"/>
  <c r="B130" i="3"/>
  <c r="B141" i="3"/>
  <c r="B97" i="3"/>
  <c r="B106" i="3"/>
  <c r="B94" i="3"/>
  <c r="B126" i="3"/>
  <c r="B137" i="3"/>
  <c r="B105" i="3"/>
  <c r="C124" i="3"/>
  <c r="C110" i="3"/>
  <c r="C108" i="3"/>
  <c r="C98" i="3"/>
  <c r="C130" i="3"/>
  <c r="C105" i="3"/>
  <c r="C139" i="3"/>
  <c r="C107" i="3"/>
  <c r="C95" i="3"/>
  <c r="C125" i="3"/>
  <c r="C122" i="3"/>
  <c r="C137" i="3"/>
  <c r="B107" i="3"/>
  <c r="C99" i="3"/>
  <c r="B110" i="3"/>
  <c r="C140" i="3"/>
  <c r="B100" i="3"/>
  <c r="C106" i="3"/>
  <c r="C113" i="3"/>
  <c r="C101" i="3"/>
  <c r="C128" i="3"/>
  <c r="B102" i="3"/>
  <c r="B127" i="3"/>
  <c r="B138" i="3"/>
  <c r="B112" i="3"/>
  <c r="B111" i="3"/>
  <c r="F130" i="3"/>
  <c r="C79" i="3"/>
  <c r="D79" i="3"/>
  <c r="H76" i="3"/>
  <c r="H79" i="3"/>
  <c r="D116" i="3"/>
  <c r="D84" i="3"/>
  <c r="E79" i="3"/>
  <c r="G80" i="3"/>
  <c r="C117" i="3"/>
  <c r="G79" i="3"/>
  <c r="C116" i="3"/>
  <c r="C119" i="3" a="1"/>
  <c r="C119" i="3"/>
  <c r="C84" i="3"/>
  <c r="F113" i="3"/>
  <c r="D80" i="3"/>
  <c r="C86" i="3" a="1"/>
  <c r="C86" i="3"/>
  <c r="D113" i="3"/>
  <c r="E113" i="3"/>
  <c r="D139" i="3"/>
  <c r="E139" i="3"/>
  <c r="D130" i="3"/>
  <c r="E130" i="3"/>
  <c r="D133" i="3"/>
  <c r="E133" i="3"/>
  <c r="D126" i="3"/>
  <c r="E126" i="3"/>
  <c r="D140" i="3"/>
  <c r="E140" i="3"/>
  <c r="D136" i="3"/>
  <c r="E136" i="3"/>
  <c r="D135" i="3"/>
  <c r="E135" i="3"/>
  <c r="D134" i="3"/>
  <c r="E134" i="3"/>
  <c r="D127" i="3"/>
  <c r="E127" i="3"/>
  <c r="D141" i="3"/>
  <c r="E141" i="3"/>
  <c r="D128" i="3"/>
  <c r="E128" i="3"/>
  <c r="D122" i="3"/>
  <c r="E122" i="3"/>
  <c r="D137" i="3"/>
  <c r="E137" i="3"/>
  <c r="D138" i="3"/>
  <c r="E138" i="3"/>
  <c r="D129" i="3"/>
  <c r="E129" i="3"/>
  <c r="D125" i="3"/>
  <c r="E125" i="3"/>
  <c r="D124" i="3"/>
  <c r="E124" i="3"/>
  <c r="D123" i="3"/>
  <c r="E123" i="3"/>
  <c r="D106" i="3"/>
  <c r="E106" i="3"/>
  <c r="D107" i="3"/>
  <c r="E107" i="3"/>
  <c r="D108" i="3"/>
  <c r="E108" i="3"/>
  <c r="F140" i="3"/>
  <c r="D100" i="3"/>
  <c r="E100" i="3"/>
  <c r="F122" i="3"/>
  <c r="D111" i="3"/>
  <c r="E111" i="3"/>
  <c r="D98" i="3"/>
  <c r="E98" i="3"/>
  <c r="D97" i="3"/>
  <c r="E97" i="3"/>
  <c r="D102" i="3"/>
  <c r="E102" i="3"/>
  <c r="D94" i="3"/>
  <c r="E94" i="3"/>
  <c r="D110" i="3"/>
  <c r="E110" i="3"/>
  <c r="D112" i="3"/>
  <c r="E112" i="3"/>
  <c r="F112" i="3"/>
  <c r="D95" i="3"/>
  <c r="E95" i="3"/>
  <c r="D109" i="3"/>
  <c r="E109" i="3"/>
  <c r="D99" i="3"/>
  <c r="E99" i="3"/>
  <c r="D101" i="3"/>
  <c r="E101" i="3"/>
  <c r="D96" i="3"/>
  <c r="E96" i="3"/>
  <c r="D105" i="3"/>
  <c r="E105" i="3"/>
  <c r="F138" i="3"/>
  <c r="F136" i="3"/>
  <c r="F126" i="3"/>
  <c r="F123" i="3"/>
  <c r="G122" i="3"/>
  <c r="F129" i="3"/>
  <c r="F125" i="3"/>
  <c r="F135" i="3"/>
  <c r="F133" i="3"/>
  <c r="F137" i="3"/>
  <c r="F128" i="3"/>
  <c r="F124" i="3"/>
  <c r="F127" i="3"/>
  <c r="F139" i="3"/>
  <c r="F134" i="3"/>
  <c r="F111" i="3"/>
  <c r="F96" i="3"/>
  <c r="F106" i="3"/>
  <c r="F99" i="3"/>
  <c r="F105" i="3"/>
  <c r="F108" i="3"/>
  <c r="F107" i="3"/>
  <c r="F97" i="3"/>
  <c r="F101" i="3"/>
  <c r="F94" i="3"/>
  <c r="F98" i="3"/>
  <c r="F100" i="3"/>
  <c r="F109" i="3"/>
  <c r="F110" i="3"/>
  <c r="F95" i="3"/>
  <c r="H123" i="3"/>
  <c r="J124" i="3"/>
  <c r="J123" i="3"/>
  <c r="I124" i="3"/>
  <c r="H124" i="3"/>
  <c r="I123" i="3"/>
  <c r="G133" i="3"/>
  <c r="G105" i="3"/>
  <c r="I106" i="3"/>
  <c r="G94" i="3"/>
  <c r="J96" i="3"/>
  <c r="J126" i="3"/>
  <c r="I127" i="3"/>
  <c r="J127" i="3"/>
  <c r="I126" i="3"/>
  <c r="H135" i="3"/>
  <c r="H134" i="3"/>
  <c r="J135" i="3"/>
  <c r="J134" i="3"/>
  <c r="I135" i="3"/>
  <c r="I134" i="3"/>
  <c r="J95" i="3"/>
  <c r="J107" i="3"/>
  <c r="H106" i="3"/>
  <c r="J106" i="3"/>
  <c r="I107" i="3"/>
  <c r="H107" i="3"/>
  <c r="H96" i="3"/>
  <c r="H95" i="3"/>
  <c r="I95" i="3"/>
  <c r="I96" i="3"/>
  <c r="J129" i="3"/>
  <c r="K129" i="3"/>
  <c r="I137" i="3"/>
  <c r="I138" i="3"/>
  <c r="J137" i="3"/>
  <c r="J138" i="3"/>
  <c r="I110" i="3"/>
  <c r="J110" i="3"/>
  <c r="I109" i="3"/>
  <c r="J109" i="3"/>
  <c r="J98" i="3"/>
  <c r="J99" i="3"/>
  <c r="I98" i="3"/>
  <c r="I99" i="3"/>
  <c r="J130" i="3"/>
  <c r="J140" i="3"/>
  <c r="J112" i="3"/>
  <c r="E90" i="3"/>
  <c r="E89" i="3"/>
  <c r="J101" i="3"/>
  <c r="J102" i="3"/>
  <c r="B90" i="3"/>
  <c r="B91" i="3"/>
  <c r="J141" i="3"/>
  <c r="K140" i="3"/>
  <c r="J113" i="3"/>
  <c r="D90" i="3"/>
  <c r="D89" i="3"/>
  <c r="B89" i="3"/>
  <c r="C90" i="3"/>
  <c r="C89" i="3"/>
  <c r="D91" i="3"/>
  <c r="C107" i="4" l="1"/>
  <c r="C134" i="7"/>
  <c r="C102" i="7"/>
  <c r="C84" i="7"/>
  <c r="E79" i="7"/>
  <c r="C79" i="6"/>
  <c r="C113" i="7"/>
  <c r="C137" i="7"/>
  <c r="C83" i="7"/>
  <c r="C138" i="4"/>
  <c r="C129" i="4"/>
  <c r="C102" i="4"/>
  <c r="C96" i="4"/>
  <c r="C95" i="4"/>
  <c r="C111" i="4"/>
  <c r="C137" i="4"/>
  <c r="C94" i="4"/>
  <c r="C98" i="4"/>
  <c r="C133" i="4"/>
  <c r="C100" i="4"/>
  <c r="C99" i="4"/>
  <c r="C140" i="4"/>
  <c r="C136" i="4"/>
  <c r="C97" i="4"/>
  <c r="C84" i="4"/>
  <c r="D79" i="4"/>
  <c r="G77" i="4"/>
  <c r="C141" i="4"/>
  <c r="C134" i="4"/>
  <c r="H76" i="4"/>
  <c r="H79" i="4" s="1"/>
  <c r="D116" i="4" s="1"/>
  <c r="D80" i="4"/>
  <c r="D84" i="4"/>
  <c r="C86" i="4" s="1" a="1"/>
  <c r="C86" i="4" s="1"/>
  <c r="C110" i="5"/>
  <c r="C101" i="5"/>
  <c r="C98" i="5"/>
  <c r="C125" i="5"/>
  <c r="C127" i="5"/>
  <c r="C128" i="7"/>
  <c r="C135" i="7"/>
  <c r="C126" i="7"/>
  <c r="C112" i="7"/>
  <c r="C125" i="7"/>
  <c r="C108" i="7"/>
  <c r="C129" i="7"/>
  <c r="C122" i="7"/>
  <c r="C110" i="7"/>
  <c r="C95" i="7"/>
  <c r="C96" i="7"/>
  <c r="G80" i="7"/>
  <c r="C117" i="7" s="1"/>
  <c r="G79" i="7"/>
  <c r="C116" i="7" s="1"/>
  <c r="D79" i="5"/>
  <c r="G77" i="5"/>
  <c r="G79" i="5" s="1"/>
  <c r="C116" i="5" s="1"/>
  <c r="C84" i="5"/>
  <c r="C133" i="5"/>
  <c r="C95" i="5"/>
  <c r="C134" i="5"/>
  <c r="C137" i="5"/>
  <c r="C136" i="5"/>
  <c r="C111" i="5"/>
  <c r="C102" i="5"/>
  <c r="C140" i="5"/>
  <c r="C140" i="6"/>
  <c r="C129" i="6"/>
  <c r="C135" i="6"/>
  <c r="C125" i="6"/>
  <c r="C113" i="6"/>
  <c r="C94" i="6"/>
  <c r="C134" i="6"/>
  <c r="C110" i="6"/>
  <c r="C95" i="6"/>
  <c r="C137" i="6"/>
  <c r="C133" i="7"/>
  <c r="C99" i="7"/>
  <c r="C139" i="7"/>
  <c r="H76" i="7"/>
  <c r="H79" i="7" s="1"/>
  <c r="D116" i="7" s="1"/>
  <c r="C119" i="7" s="1" a="1"/>
  <c r="C119" i="7" s="1"/>
  <c r="D124" i="7" s="1"/>
  <c r="E124" i="7" s="1"/>
  <c r="D84" i="7"/>
  <c r="C86" i="7" s="1" a="1"/>
  <c r="C86" i="7" s="1"/>
  <c r="H77" i="7"/>
  <c r="C136" i="6"/>
  <c r="C100" i="6"/>
  <c r="C124" i="6"/>
  <c r="C130" i="6"/>
  <c r="C127" i="6"/>
  <c r="C139" i="6"/>
  <c r="C98" i="6"/>
  <c r="C105" i="6"/>
  <c r="D79" i="6"/>
  <c r="G77" i="6"/>
  <c r="E79" i="6"/>
  <c r="D84" i="6"/>
  <c r="C86" i="6" s="1" a="1"/>
  <c r="C86" i="6" s="1"/>
  <c r="H76" i="6"/>
  <c r="H79" i="6" s="1"/>
  <c r="D116" i="6" s="1"/>
  <c r="H77" i="6"/>
  <c r="C94" i="5"/>
  <c r="C107" i="5"/>
  <c r="C128" i="5"/>
  <c r="C113" i="5"/>
  <c r="C96" i="5"/>
  <c r="H76" i="5"/>
  <c r="H79" i="5" s="1"/>
  <c r="D116" i="5" s="1"/>
  <c r="D80" i="5"/>
  <c r="D84" i="5"/>
  <c r="C83" i="5"/>
  <c r="C86" i="5" l="1" a="1"/>
  <c r="C86" i="5" s="1"/>
  <c r="D106" i="5" s="1"/>
  <c r="E106" i="5" s="1"/>
  <c r="G80" i="5"/>
  <c r="C117" i="5" s="1"/>
  <c r="C119" i="5" s="1" a="1"/>
  <c r="C119" i="5" s="1"/>
  <c r="D133" i="5" s="1"/>
  <c r="E133" i="5" s="1"/>
  <c r="G80" i="4"/>
  <c r="C117" i="4" s="1"/>
  <c r="G79" i="4"/>
  <c r="C116" i="4" s="1"/>
  <c r="C119" i="4" s="1" a="1"/>
  <c r="C119" i="4" s="1"/>
  <c r="D128" i="4" s="1"/>
  <c r="E128" i="4" s="1"/>
  <c r="D105" i="4"/>
  <c r="E105" i="4" s="1"/>
  <c r="D94" i="4"/>
  <c r="E94" i="4" s="1"/>
  <c r="D96" i="4"/>
  <c r="E96" i="4" s="1"/>
  <c r="D110" i="4"/>
  <c r="E110" i="4" s="1"/>
  <c r="D99" i="4"/>
  <c r="E99" i="4" s="1"/>
  <c r="D101" i="4"/>
  <c r="E101" i="4" s="1"/>
  <c r="D100" i="4"/>
  <c r="E100" i="4" s="1"/>
  <c r="D108" i="4"/>
  <c r="E108" i="4" s="1"/>
  <c r="D97" i="4"/>
  <c r="E97" i="4" s="1"/>
  <c r="D109" i="4"/>
  <c r="E109" i="4" s="1"/>
  <c r="D107" i="4"/>
  <c r="E107" i="4" s="1"/>
  <c r="D111" i="4"/>
  <c r="E111" i="4" s="1"/>
  <c r="D106" i="4"/>
  <c r="E106" i="4" s="1"/>
  <c r="D113" i="4"/>
  <c r="E113" i="4" s="1"/>
  <c r="D102" i="4"/>
  <c r="E102" i="4" s="1"/>
  <c r="D112" i="4"/>
  <c r="E112" i="4" s="1"/>
  <c r="D95" i="4"/>
  <c r="E95" i="4" s="1"/>
  <c r="D98" i="4"/>
  <c r="E98" i="4" s="1"/>
  <c r="D135" i="7"/>
  <c r="E135" i="7" s="1"/>
  <c r="D122" i="7"/>
  <c r="E122" i="7" s="1"/>
  <c r="D133" i="7"/>
  <c r="E133" i="7" s="1"/>
  <c r="D137" i="7"/>
  <c r="E137" i="7" s="1"/>
  <c r="D126" i="7"/>
  <c r="E126" i="7" s="1"/>
  <c r="D141" i="7"/>
  <c r="E141" i="7" s="1"/>
  <c r="D127" i="7"/>
  <c r="E127" i="7" s="1"/>
  <c r="D140" i="7"/>
  <c r="E140" i="7" s="1"/>
  <c r="D128" i="7"/>
  <c r="E128" i="7" s="1"/>
  <c r="D125" i="7"/>
  <c r="E125" i="7" s="1"/>
  <c r="F124" i="7" s="1"/>
  <c r="D123" i="7"/>
  <c r="E123" i="7" s="1"/>
  <c r="F123" i="7" s="1"/>
  <c r="D139" i="7"/>
  <c r="E139" i="7" s="1"/>
  <c r="D130" i="7"/>
  <c r="E130" i="7" s="1"/>
  <c r="D138" i="7"/>
  <c r="E138" i="7" s="1"/>
  <c r="D136" i="7"/>
  <c r="E136" i="7" s="1"/>
  <c r="D134" i="7"/>
  <c r="E134" i="7" s="1"/>
  <c r="D129" i="7"/>
  <c r="E129" i="7" s="1"/>
  <c r="D109" i="7"/>
  <c r="E109" i="7" s="1"/>
  <c r="D107" i="7"/>
  <c r="E107" i="7" s="1"/>
  <c r="D101" i="7"/>
  <c r="E101" i="7" s="1"/>
  <c r="D94" i="7"/>
  <c r="E94" i="7" s="1"/>
  <c r="D110" i="7"/>
  <c r="E110" i="7" s="1"/>
  <c r="D105" i="7"/>
  <c r="E105" i="7" s="1"/>
  <c r="D102" i="7"/>
  <c r="E102" i="7" s="1"/>
  <c r="D99" i="7"/>
  <c r="E99" i="7" s="1"/>
  <c r="D97" i="7"/>
  <c r="E97" i="7" s="1"/>
  <c r="D100" i="7"/>
  <c r="E100" i="7" s="1"/>
  <c r="D98" i="7"/>
  <c r="E98" i="7" s="1"/>
  <c r="D96" i="7"/>
  <c r="E96" i="7" s="1"/>
  <c r="D112" i="7"/>
  <c r="E112" i="7" s="1"/>
  <c r="D113" i="7"/>
  <c r="E113" i="7" s="1"/>
  <c r="D95" i="7"/>
  <c r="E95" i="7" s="1"/>
  <c r="D106" i="7"/>
  <c r="E106" i="7" s="1"/>
  <c r="D111" i="7"/>
  <c r="E111" i="7" s="1"/>
  <c r="D108" i="7"/>
  <c r="E108" i="7" s="1"/>
  <c r="G79" i="6"/>
  <c r="C116" i="6" s="1"/>
  <c r="G80" i="6"/>
  <c r="C117" i="6" s="1"/>
  <c r="C119" i="6" s="1" a="1"/>
  <c r="C119" i="6" s="1"/>
  <c r="D124" i="6" s="1"/>
  <c r="E124" i="6" s="1"/>
  <c r="D113" i="6"/>
  <c r="E113" i="6" s="1"/>
  <c r="D95" i="6"/>
  <c r="E95" i="6" s="1"/>
  <c r="D105" i="6"/>
  <c r="E105" i="6" s="1"/>
  <c r="D100" i="6"/>
  <c r="E100" i="6" s="1"/>
  <c r="D106" i="6"/>
  <c r="E106" i="6" s="1"/>
  <c r="D96" i="6"/>
  <c r="E96" i="6" s="1"/>
  <c r="D107" i="6"/>
  <c r="E107" i="6" s="1"/>
  <c r="D102" i="6"/>
  <c r="E102" i="6" s="1"/>
  <c r="D101" i="6"/>
  <c r="E101" i="6" s="1"/>
  <c r="D109" i="6"/>
  <c r="E109" i="6" s="1"/>
  <c r="D99" i="6"/>
  <c r="E99" i="6" s="1"/>
  <c r="D112" i="6"/>
  <c r="E112" i="6" s="1"/>
  <c r="D94" i="6"/>
  <c r="E94" i="6" s="1"/>
  <c r="D98" i="6"/>
  <c r="E98" i="6" s="1"/>
  <c r="D97" i="6"/>
  <c r="E97" i="6" s="1"/>
  <c r="D110" i="6"/>
  <c r="E110" i="6" s="1"/>
  <c r="D111" i="6"/>
  <c r="E111" i="6" s="1"/>
  <c r="D108" i="6"/>
  <c r="E108" i="6" s="1"/>
  <c r="D99" i="5" l="1"/>
  <c r="E99" i="5" s="1"/>
  <c r="D95" i="5"/>
  <c r="E95" i="5" s="1"/>
  <c r="D109" i="5"/>
  <c r="E109" i="5" s="1"/>
  <c r="D111" i="5"/>
  <c r="E111" i="5" s="1"/>
  <c r="D112" i="5"/>
  <c r="E112" i="5" s="1"/>
  <c r="D97" i="5"/>
  <c r="E97" i="5" s="1"/>
  <c r="D102" i="5"/>
  <c r="E102" i="5" s="1"/>
  <c r="D100" i="5"/>
  <c r="E100" i="5" s="1"/>
  <c r="D113" i="5"/>
  <c r="E113" i="5" s="1"/>
  <c r="D96" i="5"/>
  <c r="E96" i="5" s="1"/>
  <c r="D98" i="5"/>
  <c r="E98" i="5" s="1"/>
  <c r="D105" i="5"/>
  <c r="E105" i="5" s="1"/>
  <c r="F105" i="5" s="1"/>
  <c r="D94" i="5"/>
  <c r="E94" i="5" s="1"/>
  <c r="D101" i="5"/>
  <c r="E101" i="5" s="1"/>
  <c r="D110" i="5"/>
  <c r="E110" i="5" s="1"/>
  <c r="D107" i="5"/>
  <c r="E107" i="5" s="1"/>
  <c r="F106" i="5" s="1"/>
  <c r="D108" i="5"/>
  <c r="E108" i="5" s="1"/>
  <c r="F135" i="7"/>
  <c r="F108" i="4"/>
  <c r="D123" i="5"/>
  <c r="E123" i="5" s="1"/>
  <c r="D137" i="5"/>
  <c r="E137" i="5" s="1"/>
  <c r="D124" i="5"/>
  <c r="E124" i="5" s="1"/>
  <c r="D125" i="5"/>
  <c r="E125" i="5" s="1"/>
  <c r="D127" i="5"/>
  <c r="E127" i="5" s="1"/>
  <c r="D135" i="5"/>
  <c r="E135" i="5" s="1"/>
  <c r="D139" i="5"/>
  <c r="E139" i="5" s="1"/>
  <c r="D128" i="5"/>
  <c r="E128" i="5" s="1"/>
  <c r="D126" i="5"/>
  <c r="E126" i="5" s="1"/>
  <c r="D138" i="5"/>
  <c r="E138" i="5" s="1"/>
  <c r="D140" i="5"/>
  <c r="E140" i="5" s="1"/>
  <c r="D136" i="5"/>
  <c r="E136" i="5" s="1"/>
  <c r="D134" i="5"/>
  <c r="E134" i="5" s="1"/>
  <c r="F133" i="5" s="1"/>
  <c r="D122" i="5"/>
  <c r="E122" i="5" s="1"/>
  <c r="D129" i="5"/>
  <c r="E129" i="5" s="1"/>
  <c r="D141" i="5"/>
  <c r="E141" i="5" s="1"/>
  <c r="D130" i="5"/>
  <c r="E130" i="5" s="1"/>
  <c r="F96" i="4"/>
  <c r="D122" i="4"/>
  <c r="E122" i="4" s="1"/>
  <c r="D135" i="4"/>
  <c r="E135" i="4" s="1"/>
  <c r="D134" i="4"/>
  <c r="E134" i="4" s="1"/>
  <c r="D138" i="4"/>
  <c r="E138" i="4" s="1"/>
  <c r="D141" i="4"/>
  <c r="E141" i="4" s="1"/>
  <c r="D124" i="4"/>
  <c r="E124" i="4" s="1"/>
  <c r="D133" i="4"/>
  <c r="E133" i="4" s="1"/>
  <c r="D137" i="4"/>
  <c r="E137" i="4" s="1"/>
  <c r="D136" i="4"/>
  <c r="E136" i="4" s="1"/>
  <c r="D123" i="4"/>
  <c r="E123" i="4" s="1"/>
  <c r="D127" i="4"/>
  <c r="E127" i="4" s="1"/>
  <c r="F127" i="4" s="1"/>
  <c r="D130" i="4"/>
  <c r="E130" i="4" s="1"/>
  <c r="D140" i="4"/>
  <c r="E140" i="4" s="1"/>
  <c r="D126" i="4"/>
  <c r="E126" i="4" s="1"/>
  <c r="D125" i="4"/>
  <c r="E125" i="4" s="1"/>
  <c r="D129" i="4"/>
  <c r="E129" i="4" s="1"/>
  <c r="F128" i="4" s="1"/>
  <c r="D139" i="4"/>
  <c r="E139" i="4" s="1"/>
  <c r="F107" i="4"/>
  <c r="F98" i="4"/>
  <c r="F109" i="4"/>
  <c r="F94" i="4"/>
  <c r="F112" i="4"/>
  <c r="F100" i="4"/>
  <c r="F101" i="4"/>
  <c r="F106" i="4"/>
  <c r="F99" i="4"/>
  <c r="F111" i="4"/>
  <c r="F110" i="4"/>
  <c r="F95" i="4"/>
  <c r="F97" i="4"/>
  <c r="F105" i="4"/>
  <c r="F108" i="6"/>
  <c r="F137" i="7"/>
  <c r="F129" i="7"/>
  <c r="F136" i="7"/>
  <c r="F134" i="7"/>
  <c r="F140" i="7"/>
  <c r="F138" i="7"/>
  <c r="F126" i="7"/>
  <c r="F96" i="7"/>
  <c r="F108" i="7"/>
  <c r="F139" i="7"/>
  <c r="F122" i="7"/>
  <c r="G122" i="7" s="1"/>
  <c r="I124" i="7" s="1"/>
  <c r="F94" i="7"/>
  <c r="F112" i="7"/>
  <c r="F101" i="7"/>
  <c r="F128" i="7"/>
  <c r="F100" i="7"/>
  <c r="F97" i="7"/>
  <c r="F127" i="7"/>
  <c r="F125" i="7"/>
  <c r="F110" i="7"/>
  <c r="F133" i="7"/>
  <c r="F109" i="7"/>
  <c r="F107" i="7"/>
  <c r="F106" i="7"/>
  <c r="F99" i="7"/>
  <c r="F111" i="7"/>
  <c r="F95" i="7"/>
  <c r="F105" i="7"/>
  <c r="F98" i="7"/>
  <c r="F98" i="6"/>
  <c r="D127" i="6"/>
  <c r="E127" i="6" s="1"/>
  <c r="D135" i="6"/>
  <c r="E135" i="6" s="1"/>
  <c r="D140" i="6"/>
  <c r="E140" i="6" s="1"/>
  <c r="D122" i="6"/>
  <c r="E122" i="6" s="1"/>
  <c r="D128" i="6"/>
  <c r="E128" i="6" s="1"/>
  <c r="D138" i="6"/>
  <c r="E138" i="6" s="1"/>
  <c r="D137" i="6"/>
  <c r="E137" i="6" s="1"/>
  <c r="D129" i="6"/>
  <c r="E129" i="6" s="1"/>
  <c r="D130" i="6"/>
  <c r="E130" i="6" s="1"/>
  <c r="D139" i="6"/>
  <c r="E139" i="6" s="1"/>
  <c r="D133" i="6"/>
  <c r="E133" i="6" s="1"/>
  <c r="D134" i="6"/>
  <c r="E134" i="6" s="1"/>
  <c r="D141" i="6"/>
  <c r="E141" i="6" s="1"/>
  <c r="D125" i="6"/>
  <c r="E125" i="6" s="1"/>
  <c r="F124" i="6" s="1"/>
  <c r="D136" i="6"/>
  <c r="E136" i="6" s="1"/>
  <c r="D126" i="6"/>
  <c r="E126" i="6" s="1"/>
  <c r="F111" i="6"/>
  <c r="D123" i="6"/>
  <c r="E123" i="6" s="1"/>
  <c r="F123" i="6" s="1"/>
  <c r="F97" i="6"/>
  <c r="F107" i="6"/>
  <c r="F94" i="6"/>
  <c r="F106" i="6"/>
  <c r="F110" i="6"/>
  <c r="F96" i="6"/>
  <c r="F112" i="6"/>
  <c r="F100" i="6"/>
  <c r="F99" i="6"/>
  <c r="F105" i="6"/>
  <c r="F109" i="6"/>
  <c r="F95" i="6"/>
  <c r="F101" i="6"/>
  <c r="F109" i="5" l="1"/>
  <c r="F110" i="5"/>
  <c r="F96" i="5"/>
  <c r="F108" i="5"/>
  <c r="F112" i="5"/>
  <c r="F100" i="5"/>
  <c r="F97" i="5"/>
  <c r="F95" i="5"/>
  <c r="F101" i="5"/>
  <c r="F99" i="5"/>
  <c r="F107" i="5"/>
  <c r="G105" i="5" s="1"/>
  <c r="J106" i="5" s="1"/>
  <c r="F94" i="5"/>
  <c r="F111" i="5"/>
  <c r="F98" i="5"/>
  <c r="G94" i="7"/>
  <c r="H96" i="7" s="1"/>
  <c r="G133" i="7"/>
  <c r="H135" i="7" s="1"/>
  <c r="F124" i="5"/>
  <c r="F137" i="4"/>
  <c r="F136" i="5"/>
  <c r="F137" i="5"/>
  <c r="F134" i="5"/>
  <c r="F128" i="5"/>
  <c r="F140" i="4"/>
  <c r="F133" i="4"/>
  <c r="F126" i="4"/>
  <c r="F135" i="4"/>
  <c r="F122" i="4"/>
  <c r="F125" i="4"/>
  <c r="F138" i="5"/>
  <c r="F135" i="5"/>
  <c r="F136" i="6"/>
  <c r="F126" i="5"/>
  <c r="F122" i="5"/>
  <c r="F140" i="5"/>
  <c r="F125" i="5"/>
  <c r="F123" i="5"/>
  <c r="F129" i="5"/>
  <c r="F139" i="5"/>
  <c r="F127" i="5"/>
  <c r="F134" i="4"/>
  <c r="F124" i="4"/>
  <c r="F138" i="4"/>
  <c r="F129" i="4"/>
  <c r="F136" i="4"/>
  <c r="F139" i="4"/>
  <c r="F123" i="4"/>
  <c r="G105" i="4"/>
  <c r="H106" i="4" s="1"/>
  <c r="G94" i="4"/>
  <c r="J124" i="7"/>
  <c r="H124" i="7"/>
  <c r="J123" i="7"/>
  <c r="I123" i="7"/>
  <c r="H123" i="7"/>
  <c r="G94" i="6"/>
  <c r="I96" i="6" s="1"/>
  <c r="F140" i="6"/>
  <c r="G105" i="7"/>
  <c r="I107" i="7" s="1"/>
  <c r="G133" i="5"/>
  <c r="H135" i="5" s="1"/>
  <c r="F122" i="6"/>
  <c r="G122" i="6" s="1"/>
  <c r="J124" i="6" s="1"/>
  <c r="F126" i="6"/>
  <c r="F137" i="6"/>
  <c r="F138" i="6"/>
  <c r="G105" i="6"/>
  <c r="I106" i="6" s="1"/>
  <c r="F127" i="6"/>
  <c r="F134" i="6"/>
  <c r="F139" i="6"/>
  <c r="F135" i="6"/>
  <c r="F129" i="6"/>
  <c r="F128" i="6"/>
  <c r="F125" i="6"/>
  <c r="F133" i="6"/>
  <c r="G94" i="5" l="1"/>
  <c r="J96" i="5" s="1"/>
  <c r="H95" i="7"/>
  <c r="J96" i="7"/>
  <c r="I135" i="7"/>
  <c r="H134" i="7"/>
  <c r="I95" i="7"/>
  <c r="I96" i="7"/>
  <c r="I126" i="7"/>
  <c r="I134" i="7"/>
  <c r="I138" i="7" s="1"/>
  <c r="J134" i="7"/>
  <c r="J135" i="7"/>
  <c r="J95" i="7"/>
  <c r="J98" i="7" s="1"/>
  <c r="I127" i="7"/>
  <c r="G122" i="5"/>
  <c r="H124" i="5" s="1"/>
  <c r="G133" i="4"/>
  <c r="J135" i="4" s="1"/>
  <c r="G122" i="4"/>
  <c r="J123" i="4" s="1"/>
  <c r="I106" i="4"/>
  <c r="J106" i="4"/>
  <c r="J107" i="4"/>
  <c r="H107" i="4"/>
  <c r="I107" i="4"/>
  <c r="H96" i="4"/>
  <c r="J95" i="4"/>
  <c r="I95" i="4"/>
  <c r="H95" i="4"/>
  <c r="J96" i="4"/>
  <c r="I96" i="4"/>
  <c r="J126" i="7"/>
  <c r="J106" i="7"/>
  <c r="J127" i="7"/>
  <c r="J107" i="7"/>
  <c r="I106" i="7"/>
  <c r="H106" i="7"/>
  <c r="H106" i="5"/>
  <c r="J107" i="5"/>
  <c r="H107" i="5"/>
  <c r="H123" i="6"/>
  <c r="H107" i="6"/>
  <c r="H95" i="6"/>
  <c r="J95" i="6"/>
  <c r="J106" i="6"/>
  <c r="I107" i="6"/>
  <c r="H96" i="6"/>
  <c r="J96" i="6"/>
  <c r="H106" i="6"/>
  <c r="J107" i="6"/>
  <c r="J123" i="6"/>
  <c r="I123" i="6"/>
  <c r="I95" i="6"/>
  <c r="H124" i="6"/>
  <c r="H107" i="7"/>
  <c r="I106" i="5"/>
  <c r="J134" i="5"/>
  <c r="I107" i="5"/>
  <c r="J135" i="5"/>
  <c r="I134" i="5"/>
  <c r="H134" i="5"/>
  <c r="I135" i="5"/>
  <c r="I124" i="6"/>
  <c r="G133" i="6"/>
  <c r="J135" i="6" s="1"/>
  <c r="H95" i="5" l="1"/>
  <c r="J95" i="5"/>
  <c r="H96" i="5"/>
  <c r="I95" i="5"/>
  <c r="I96" i="5"/>
  <c r="I98" i="7"/>
  <c r="J137" i="7"/>
  <c r="J138" i="7"/>
  <c r="I137" i="7"/>
  <c r="J99" i="7"/>
  <c r="I99" i="7"/>
  <c r="J129" i="7"/>
  <c r="K129" i="7" s="1"/>
  <c r="H123" i="5"/>
  <c r="I123" i="5"/>
  <c r="H134" i="4"/>
  <c r="I124" i="5"/>
  <c r="J124" i="5"/>
  <c r="J123" i="5"/>
  <c r="H124" i="4"/>
  <c r="I135" i="4"/>
  <c r="J124" i="4"/>
  <c r="I124" i="4"/>
  <c r="I134" i="4"/>
  <c r="H123" i="4"/>
  <c r="J134" i="4"/>
  <c r="I123" i="4"/>
  <c r="H135" i="4"/>
  <c r="I110" i="4"/>
  <c r="J109" i="4"/>
  <c r="J110" i="4"/>
  <c r="I109" i="4"/>
  <c r="I98" i="4"/>
  <c r="I99" i="4"/>
  <c r="J98" i="4"/>
  <c r="J99" i="4"/>
  <c r="J109" i="7"/>
  <c r="J140" i="7"/>
  <c r="J141" i="7" s="1"/>
  <c r="J110" i="5"/>
  <c r="I110" i="5"/>
  <c r="J109" i="5"/>
  <c r="I109" i="5"/>
  <c r="I99" i="6"/>
  <c r="I110" i="6"/>
  <c r="J110" i="6"/>
  <c r="J126" i="6"/>
  <c r="I126" i="6"/>
  <c r="J98" i="6"/>
  <c r="I109" i="6"/>
  <c r="I127" i="6"/>
  <c r="J127" i="6"/>
  <c r="I98" i="6"/>
  <c r="J99" i="6"/>
  <c r="J109" i="6"/>
  <c r="I109" i="7"/>
  <c r="I110" i="7"/>
  <c r="J110" i="7"/>
  <c r="I138" i="5"/>
  <c r="I137" i="5"/>
  <c r="J137" i="5"/>
  <c r="J138" i="5"/>
  <c r="H134" i="6"/>
  <c r="I135" i="6"/>
  <c r="I134" i="6"/>
  <c r="H135" i="6"/>
  <c r="J134" i="6"/>
  <c r="J98" i="5" l="1"/>
  <c r="I98" i="5"/>
  <c r="I99" i="5"/>
  <c r="J99" i="5"/>
  <c r="J101" i="7"/>
  <c r="C90" i="7" s="1"/>
  <c r="C89" i="7" s="1"/>
  <c r="J130" i="7"/>
  <c r="J127" i="5"/>
  <c r="I127" i="5"/>
  <c r="I127" i="4"/>
  <c r="J127" i="4"/>
  <c r="I138" i="4"/>
  <c r="I126" i="5"/>
  <c r="J126" i="5"/>
  <c r="J137" i="4"/>
  <c r="I137" i="4"/>
  <c r="J126" i="4"/>
  <c r="I126" i="4"/>
  <c r="J138" i="4"/>
  <c r="J112" i="4"/>
  <c r="J113" i="4" s="1"/>
  <c r="D90" i="4" s="1"/>
  <c r="D91" i="4" s="1"/>
  <c r="J101" i="4"/>
  <c r="K140" i="7"/>
  <c r="J112" i="7"/>
  <c r="E90" i="7" s="1"/>
  <c r="E89" i="7" s="1"/>
  <c r="J112" i="5"/>
  <c r="E90" i="5" s="1"/>
  <c r="E89" i="5" s="1"/>
  <c r="J112" i="6"/>
  <c r="J113" i="6" s="1"/>
  <c r="D90" i="6" s="1"/>
  <c r="J101" i="6"/>
  <c r="C90" i="6" s="1"/>
  <c r="C89" i="6" s="1"/>
  <c r="J129" i="6"/>
  <c r="J130" i="6" s="1"/>
  <c r="I138" i="6"/>
  <c r="J138" i="6"/>
  <c r="J102" i="7"/>
  <c r="B90" i="7" s="1"/>
  <c r="J140" i="5"/>
  <c r="I137" i="6"/>
  <c r="J137" i="6"/>
  <c r="J101" i="5" l="1"/>
  <c r="C90" i="5" s="1"/>
  <c r="C89" i="5" s="1"/>
  <c r="J113" i="7"/>
  <c r="D90" i="7" s="1"/>
  <c r="D91" i="7" s="1"/>
  <c r="J129" i="5"/>
  <c r="J130" i="5" s="1"/>
  <c r="E90" i="4"/>
  <c r="E89" i="4" s="1"/>
  <c r="J129" i="4"/>
  <c r="J130" i="4" s="1"/>
  <c r="J140" i="4"/>
  <c r="J141" i="4" s="1"/>
  <c r="D89" i="4"/>
  <c r="C90" i="4"/>
  <c r="C89" i="4" s="1"/>
  <c r="J102" i="4"/>
  <c r="B90" i="4" s="1"/>
  <c r="K129" i="6"/>
  <c r="J113" i="5"/>
  <c r="D90" i="5" s="1"/>
  <c r="D89" i="5" s="1"/>
  <c r="J102" i="6"/>
  <c r="B90" i="6" s="1"/>
  <c r="B91" i="6" s="1"/>
  <c r="E90" i="6"/>
  <c r="E89" i="6" s="1"/>
  <c r="J140" i="6"/>
  <c r="J141" i="6" s="1"/>
  <c r="B89" i="7"/>
  <c r="B91" i="7"/>
  <c r="K140" i="5"/>
  <c r="J141" i="5"/>
  <c r="D89" i="6"/>
  <c r="D91" i="6"/>
  <c r="J102" i="5" l="1"/>
  <c r="B90" i="5" s="1"/>
  <c r="B89" i="5" s="1"/>
  <c r="D89" i="7"/>
  <c r="K129" i="4"/>
  <c r="K140" i="4"/>
  <c r="K129" i="5"/>
  <c r="B89" i="4"/>
  <c r="B91" i="4"/>
  <c r="D91" i="5"/>
  <c r="B89" i="6"/>
  <c r="K140" i="6"/>
  <c r="B9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61E83F4D-BDE5-41CC-90D8-F48A25C25B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E53E756-9E71-4F85-8D1C-C5A58D786E9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C1D20718-1AE0-4525-B050-1100B320EA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D66BA295-39F6-4712-89E8-895D17FCF38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FF7844AD-B470-49EA-BDD7-12309C353E5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99AA1D29-BB53-4C3E-AFF3-4A8D57E5DA7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5074E160-A7B2-45BE-BA25-09B8AE98EED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3496107E-5325-4311-8E44-7D87D1B3B28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D373609-780E-4141-8AED-57B143E2D5B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48771D74-3268-4E3C-A8D0-CBE26938BA8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B95947F1-20C4-47B0-B072-7ADBCFF10FD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79F25A6-E45C-4347-A0B8-C53FD242FDE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BEC45965-D8F9-41B7-B3EB-5EA465C8C6D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F5ACF72C-A83F-45DF-84A3-A88CF83C29D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014C51F8-8842-47E4-911F-60E333BD4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DB0ABE2C-D9B6-4A77-BDA8-D755A3ECC2C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40C20303-88FE-4285-B308-BEFF54864AA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2C2C708F-EF03-4D0B-A226-7A642519590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27A2A105-75B6-4B25-A7BC-6B5497DEBB8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05F4BFBE-6F73-41C7-B1AC-8FC8A739240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59328B1D-CFE9-4DDA-AB14-7C6A21233F1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3D58946D-4469-475F-B9EF-49272946720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735F161B-DE61-43A4-91BF-F69C84E4B41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ECC06B31-6812-419F-9FD1-5C6250A5B91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DAE47859-8498-4A28-9BA9-2EAFB57F6D3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68C3F21-186D-4D3A-A7B1-6E5A3F2E34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3C4B1EC-41B7-4D7D-99EB-2AFDFEC6118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8114E8BF-29EB-4989-8CA4-29627BB9F52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42634517-7B9A-4B0E-8C09-43D3E3AB9BA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5AB050C8-CD6A-442B-ADBD-500DA28F1A4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21BF8EA-0D83-4453-92C6-939446B7D1B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FF25126-ED1F-4F05-B746-B3C5FB6A8FC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B2ED50C7-F952-43C8-9EEA-A206D76747B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59E93A16-04B4-4A8B-A0B6-0B54E1DD21A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6A5B797A-F93F-4913-90A6-815E354F8A5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9ECCE99E-7009-4F54-965E-4D69808A428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EA5B4BFD-BBB6-4C09-B0CD-B344E5411A4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3339CCD2-C80B-4A81-8EAA-1E2F8E5F29B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9C5571F0-3202-4520-9192-EE76B648177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7E7B464B-628D-413B-A4E1-41050D94829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C6B44707-6A3B-473E-9768-9257EE2102D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16B0CC7E-E753-4F3C-AA97-6BEC68B3EA5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D2CB453A-41EA-451F-A0D4-E62F60B6EA8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0F9C7017-70DD-4809-B9E0-A4E1F0BA5F7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<sst xmlns="http://schemas.openxmlformats.org/spreadsheetml/2006/main" count="750" uniqueCount="64">
  <si>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</si>
  <si>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</si>
  <si>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</si>
  <si>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</si>
  <si>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</si>
  <si>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</si>
  <si>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-</t>
  </si>
  <si>
    <t>Druh topného systému:</t>
  </si>
  <si>
    <t>Velkoplošné systémy</t>
  </si>
  <si>
    <t>Celkový potřebný tepelný výkon:</t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</si>
  <si>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</si>
  <si>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</si>
  <si>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</si>
  <si>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</si>
  <si>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</si>
  <si>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</si>
  <si>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</si>
  <si>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</si>
  <si>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</si>
  <si>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</si>
  <si>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</si>
  <si>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</si>
  <si>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</si>
  <si>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</si>
  <si>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</si>
  <si>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</si>
  <si>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</si>
  <si>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</si>
  <si>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</si>
  <si>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</si>
  <si>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</si>
  <si>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</si>
  <si>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</si>
  <si>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</si>
  <si>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</si>
  <si>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</si>
  <si>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</si>
  <si>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</si>
  <si>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</si>
  <si>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</si>
  <si>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</si>
  <si>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</si>
  <si>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</si>
  <si>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</si>
  <si>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</si>
  <si>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</si>
  <si>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</si>
  <si>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</si>
  <si>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</si>
  <si>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</si>
  <si>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</si>
  <si>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</si>
  <si>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počet tepelných čerpadel</t>
  </si>
  <si>
    <t>počet tepelných čerpadel:</t>
  </si>
  <si>
    <t>ks</t>
  </si>
  <si>
    <t>BEZ KASKÁDY</t>
  </si>
  <si>
    <t>;</t>
  </si>
  <si>
    <t>Počet tepelných čerpadel v kaskádě: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</si>
  <si>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</si>
  <si>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žlutě/zeleně vyplněná pole (tj. venkovní výpočtová teplota dle lokace, nejvyšší výpočtová venkovní teplota pro topné období, tepelný výkon, počet čerpadel v kaskádě a rozklikněte druh systému vytápění). Bod bivalence pro venkovní výpočtovou teplotu -15°C uvažovat cca -7°C, pro teplotu -12°C uvažovat cca -5°C. </t>
    </r>
  </si>
  <si>
    <t xml:space="preserve">Maximální dispoziční výkon el. topných těles </t>
  </si>
  <si>
    <t>FHA 14</t>
  </si>
  <si>
    <t>FHA 17</t>
  </si>
  <si>
    <t>Návrh výkonu kaskády tepelných čerpadel s ohledem na bod bivalence - FHA 11/14 a FHA 14/17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</si>
</sst>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00000000000"/>
    <numFmt numFmtId="166" formatCode="0.0000000000000000000000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72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17" fillId="4" borderId="0" xfId="0" applyFont="1" applyFill="1" applyProtection="1">
      <protection hidden="1"/>
    </xf>
    <xf numFmtId="0" fontId="18" fillId="5" borderId="9" xfId="0" applyFont="1" applyFill="1" applyBorder="1" applyAlignment="1" applyProtection="1">
      <alignment horizontal="center"/>
      <protection locked="0" hidden="1"/>
    </xf>
    <xf numFmtId="0" fontId="8" fillId="6" borderId="9" xfId="3" applyFont="1" applyFill="1" applyBorder="1" applyAlignment="1" applyProtection="1">
      <alignment horizontal="center" vertical="center"/>
      <protection locked="0" hidden="1"/>
    </xf>
    <xf numFmtId="0" fontId="18" fillId="0" borderId="9" xfId="0" applyFont="1" applyBorder="1" applyAlignment="1" applyProtection="1">
      <alignment horizontal="center"/>
      <protection hidden="1"/>
    </xf>
    <xf numFmtId="0" fontId="20" fillId="4" borderId="0" xfId="0" applyFont="1" applyFill="1" applyProtection="1">
      <protection hidden="1"/>
    </xf>
    <xf numFmtId="0" fontId="22" fillId="4" borderId="0" xfId="3" applyFont="1" applyFill="1" applyAlignment="1" applyProtection="1">
      <alignment horizontal="left" vertical="top"/>
      <protection hidden="1"/>
    </xf>
    <xf numFmtId="0" fontId="24" fillId="4" borderId="0" xfId="3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>
      <alignment horizontal="center" vertical="center"/>
    </xf>
    <xf numFmtId="2" fontId="17" fillId="4" borderId="0" xfId="0" applyNumberFormat="1" applyFont="1" applyFill="1" applyAlignment="1">
      <alignment horizontal="center" vertical="center"/>
    </xf>
    <xf numFmtId="0" fontId="25" fillId="4" borderId="0" xfId="1" applyFont="1" applyFill="1" applyBorder="1" applyAlignment="1" applyProtection="1">
      <alignment horizontal="left" vertical="top"/>
      <protection hidden="1"/>
    </xf>
    <xf numFmtId="1" fontId="17" fillId="4" borderId="0" xfId="2" applyNumberFormat="1" applyFont="1" applyFill="1" applyBorder="1" applyAlignment="1" applyProtection="1">
      <alignment horizontal="center" vertical="center" shrinkToFit="1"/>
      <protection hidden="1"/>
    </xf>
    <xf numFmtId="2" fontId="17" fillId="4" borderId="0" xfId="2" applyNumberFormat="1" applyFont="1" applyFill="1" applyBorder="1" applyAlignment="1">
      <alignment horizontal="center" vertical="top" shrinkToFit="1"/>
    </xf>
    <xf numFmtId="0" fontId="22" fillId="4" borderId="0" xfId="3" applyFont="1" applyFill="1" applyAlignment="1" applyProtection="1">
      <alignment horizontal="right" vertical="top" indent="1"/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24" fillId="4" borderId="0" xfId="3" applyFont="1" applyFill="1" applyAlignment="1" applyProtection="1">
      <alignment horizontal="center" vertical="center"/>
      <protection hidden="1"/>
    </xf>
    <xf numFmtId="0" fontId="25" fillId="4" borderId="0" xfId="1" applyFont="1" applyFill="1" applyBorder="1" applyAlignment="1" applyProtection="1">
      <alignment horizontal="center" vertical="center"/>
      <protection hidden="1"/>
    </xf>
    <xf numFmtId="0" fontId="25" fillId="4" borderId="0" xfId="1" applyFont="1" applyFill="1" applyBorder="1" applyAlignment="1" applyProtection="1">
      <alignment vertical="top"/>
      <protection hidden="1"/>
    </xf>
    <xf numFmtId="0" fontId="17" fillId="4" borderId="0" xfId="2" applyFont="1" applyFill="1" applyBorder="1" applyAlignment="1" applyProtection="1">
      <alignment horizontal="left" vertical="top"/>
      <protection hidden="1"/>
    </xf>
    <xf numFmtId="0" fontId="22" fillId="4" borderId="0" xfId="3" applyFont="1" applyFill="1" applyAlignment="1" applyProtection="1">
      <alignment horizontal="center" vertical="center"/>
      <protection hidden="1"/>
    </xf>
    <xf numFmtId="11" fontId="22" fillId="4" borderId="0" xfId="3" applyNumberFormat="1" applyFont="1" applyFill="1" applyAlignment="1" applyProtection="1">
      <alignment horizontal="left" vertical="top"/>
      <protection hidden="1"/>
    </xf>
    <xf numFmtId="0" fontId="25" fillId="4" borderId="0" xfId="2" applyFont="1" applyFill="1" applyBorder="1" applyAlignment="1" applyProtection="1">
      <alignment horizontal="left" vertical="top"/>
      <protection hidden="1"/>
    </xf>
    <xf numFmtId="0" fontId="25" fillId="4" borderId="0" xfId="1" applyFont="1" applyFill="1" applyBorder="1" applyProtection="1">
      <protection hidden="1"/>
    </xf>
    <xf numFmtId="11" fontId="25" fillId="4" borderId="0" xfId="1" applyNumberFormat="1" applyFont="1" applyFill="1" applyBorder="1" applyProtection="1">
      <protection hidden="1"/>
    </xf>
    <xf numFmtId="0" fontId="22" fillId="4" borderId="0" xfId="3" applyFont="1" applyFill="1" applyAlignment="1" applyProtection="1">
      <alignment vertical="top"/>
      <protection hidden="1"/>
    </xf>
    <xf numFmtId="164" fontId="22" fillId="4" borderId="0" xfId="3" applyNumberFormat="1" applyFont="1" applyFill="1" applyAlignment="1" applyProtection="1">
      <alignment horizontal="left" vertical="top"/>
      <protection hidden="1"/>
    </xf>
    <xf numFmtId="165" fontId="22" fillId="4" borderId="0" xfId="3" applyNumberFormat="1" applyFont="1" applyFill="1" applyAlignment="1" applyProtection="1">
      <alignment horizontal="left" vertical="top"/>
      <protection hidden="1"/>
    </xf>
    <xf numFmtId="2" fontId="27" fillId="4" borderId="0" xfId="3" applyNumberFormat="1" applyFont="1" applyFill="1" applyAlignment="1" applyProtection="1">
      <alignment horizontal="left" vertical="top"/>
      <protection hidden="1"/>
    </xf>
    <xf numFmtId="0" fontId="27" fillId="4" borderId="0" xfId="3" applyFont="1" applyFill="1" applyAlignment="1" applyProtection="1">
      <alignment horizontal="left" vertical="top"/>
      <protection hidden="1"/>
    </xf>
    <xf numFmtId="2" fontId="17" fillId="4" borderId="0" xfId="2" applyNumberFormat="1" applyFont="1" applyFill="1" applyBorder="1" applyAlignment="1" applyProtection="1">
      <alignment horizontal="left" vertical="top"/>
      <protection hidden="1"/>
    </xf>
    <xf numFmtId="0" fontId="17" fillId="4" borderId="0" xfId="1" applyFont="1" applyFill="1" applyBorder="1" applyAlignment="1" applyProtection="1">
      <alignment horizontal="left" vertical="top"/>
      <protection hidden="1"/>
    </xf>
    <xf numFmtId="0" fontId="28" fillId="4" borderId="0" xfId="0" applyFont="1" applyFill="1" applyProtection="1">
      <protection hidden="1"/>
    </xf>
    <xf numFmtId="166" fontId="22" fillId="4" borderId="0" xfId="3" applyNumberFormat="1" applyFont="1" applyFill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wrapText="1"/>
      <protection hidden="1"/>
    </xf>
    <xf numFmtId="2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23" fillId="4" borderId="0" xfId="0" applyFont="1" applyFill="1" applyAlignment="1" applyProtection="1">
      <alignment horizontal="center" vertical="center" wrapText="1"/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0" fontId="22" fillId="4" borderId="0" xfId="3" applyFont="1" applyFill="1" applyAlignment="1" applyProtection="1">
      <alignment horizontal="center" vertical="top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FHA: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FHA 14/17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25°C'!$D$66:$D$73</c:f>
              <c:numCache>
                <c:formatCode>General</c:formatCode>
                <c:ptCount val="8"/>
                <c:pt idx="0">
                  <c:v>16.937193684576386</c:v>
                </c:pt>
                <c:pt idx="1">
                  <c:v>25.100328246838107</c:v>
                </c:pt>
                <c:pt idx="2">
                  <c:v>42.640633445331716</c:v>
                </c:pt>
                <c:pt idx="3">
                  <c:v>45.577962041828073</c:v>
                </c:pt>
                <c:pt idx="4">
                  <c:v>52.66094954912711</c:v>
                </c:pt>
                <c:pt idx="5">
                  <c:v>52.839438606842521</c:v>
                </c:pt>
                <c:pt idx="6">
                  <c:v>48.376909586502563</c:v>
                </c:pt>
                <c:pt idx="7">
                  <c:v>50.524697411949688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FHA 11/14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25°C'!$C$66:$C$73</c:f>
              <c:numCache>
                <c:formatCode>General</c:formatCode>
                <c:ptCount val="8"/>
                <c:pt idx="0">
                  <c:v>23.775298389614552</c:v>
                </c:pt>
                <c:pt idx="1">
                  <c:v>28.360963769285064</c:v>
                </c:pt>
                <c:pt idx="2">
                  <c:v>36.875417514129289</c:v>
                </c:pt>
                <c:pt idx="3">
                  <c:v>42.625722532942888</c:v>
                </c:pt>
                <c:pt idx="4">
                  <c:v>47.188979706478008</c:v>
                </c:pt>
                <c:pt idx="5">
                  <c:v>46.917000000000002</c:v>
                </c:pt>
                <c:pt idx="6">
                  <c:v>43.335000000000001</c:v>
                </c:pt>
                <c:pt idx="7">
                  <c:v>46.536000000000001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45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FHA 11/14: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25°C'!$B$89:$B$91</c:f>
              <c:numCache>
                <c:formatCode>0.00</c:formatCode>
                <c:ptCount val="3"/>
                <c:pt idx="0">
                  <c:v>-7.0764382577386522</c:v>
                </c:pt>
                <c:pt idx="1">
                  <c:v>-7.0764382577386522</c:v>
                </c:pt>
                <c:pt idx="2">
                  <c:v>-7.0764382577386522</c:v>
                </c:pt>
              </c:numCache>
            </c:numRef>
          </c:xVal>
          <c:yVal>
            <c:numRef>
              <c:f>'TEPLOTA VÝSTUPU 25°C'!$C$89:$C$91</c:f>
              <c:numCache>
                <c:formatCode>General</c:formatCode>
                <c:ptCount val="3"/>
                <c:pt idx="0">
                  <c:v>36.794063762897757</c:v>
                </c:pt>
                <c:pt idx="1">
                  <c:v>36.794063762897757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FHA 14/17: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25°C'!$D$89:$D$91</c:f>
              <c:numCache>
                <c:formatCode>0.00</c:formatCode>
                <c:ptCount val="3"/>
                <c:pt idx="0">
                  <c:v>-8.5479786802599538</c:v>
                </c:pt>
                <c:pt idx="1">
                  <c:v>-8.5479786802599538</c:v>
                </c:pt>
                <c:pt idx="2">
                  <c:v>-8.5479786802599538</c:v>
                </c:pt>
              </c:numCache>
            </c:numRef>
          </c:xVal>
          <c:yVal>
            <c:numRef>
              <c:f>'TEPLOTA VÝSTUPU 25°C'!$E$89:$E$91</c:f>
              <c:numCache>
                <c:formatCode>General</c:formatCode>
                <c:ptCount val="3"/>
                <c:pt idx="0">
                  <c:v>39.246631133766591</c:v>
                </c:pt>
                <c:pt idx="1">
                  <c:v>39.246631133766591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25°C'!$H$79:$H$80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25°C'!$H$76:$H$77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FHA 11/14: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25°C'!$J$129:$K$129</c:f>
              <c:numCache>
                <c:formatCode>General</c:formatCode>
                <c:ptCount val="2"/>
                <c:pt idx="0">
                  <c:v>31.546422796998304</c:v>
                </c:pt>
                <c:pt idx="1">
                  <c:v>31.546422796998304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FHA 14/17 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25°C'!$J$140:$K$140</c:f>
              <c:numCache>
                <c:formatCode>General</c:formatCode>
                <c:ptCount val="2"/>
                <c:pt idx="0">
                  <c:v>31.662515746563574</c:v>
                </c:pt>
                <c:pt idx="1">
                  <c:v>31.662515746563574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FHA: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FHA 14/17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35°C'!$D$66:$D$73</c:f>
              <c:numCache>
                <c:formatCode>General</c:formatCode>
                <c:ptCount val="8"/>
                <c:pt idx="0">
                  <c:v>15.719673897267484</c:v>
                </c:pt>
                <c:pt idx="1">
                  <c:v>19.071662151991923</c:v>
                </c:pt>
                <c:pt idx="2">
                  <c:v>27.467307178964003</c:v>
                </c:pt>
                <c:pt idx="3">
                  <c:v>30.365205094751467</c:v>
                </c:pt>
                <c:pt idx="4">
                  <c:v>33.924020663598604</c:v>
                </c:pt>
                <c:pt idx="5">
                  <c:v>32.930840809559612</c:v>
                </c:pt>
                <c:pt idx="6">
                  <c:v>30.206182604593618</c:v>
                </c:pt>
                <c:pt idx="7">
                  <c:v>30.18102868144819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7C3C-43C2-B675-626F0FEA5005}"/>
            </c:ext>
          </c:extLst>
        </c:ser>
        <c:ser>
          <c:idx val="1"/>
          <c:order val="1"/>
          <c:tx>
            <c:v>FHA 11/14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35°C'!$C$66:$C$73</c:f>
              <c:numCache>
                <c:formatCode>General</c:formatCode>
                <c:ptCount val="8"/>
                <c:pt idx="0">
                  <c:v>13.041271293530706</c:v>
                </c:pt>
                <c:pt idx="1">
                  <c:v>17.173397894933093</c:v>
                </c:pt>
                <c:pt idx="2">
                  <c:v>23.339050457868122</c:v>
                </c:pt>
                <c:pt idx="3">
                  <c:v>26.992981340092001</c:v>
                </c:pt>
                <c:pt idx="4">
                  <c:v>29.593613725155311</c:v>
                </c:pt>
                <c:pt idx="5">
                  <c:v>30.794</c:v>
                </c:pt>
                <c:pt idx="6">
                  <c:v>28.99</c:v>
                </c:pt>
                <c:pt idx="7">
                  <c:v>30.53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C3C-43C2-B675-626F0FEA5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31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3C-43C2-B675-626F0FEA5005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C-43C2-B675-626F0FEA5005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C-43C2-B675-626F0FEA5005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FHA 11/14: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C3C-43C2-B675-626F0FEA50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35°C'!$B$89:$B$91</c:f>
              <c:numCache>
                <c:formatCode>0.00</c:formatCode>
                <c:ptCount val="3"/>
                <c:pt idx="0">
                  <c:v>-5.7644560833205247</c:v>
                </c:pt>
                <c:pt idx="1">
                  <c:v>-5.7644560833205247</c:v>
                </c:pt>
                <c:pt idx="2">
                  <c:v>-5.7644560833205247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35°C'!$C$89:$C$91</c:f>
              <c:numCache>
                <c:formatCode>General</c:formatCode>
                <c:ptCount val="3"/>
                <c:pt idx="0">
                  <c:v>23.840671799368007</c:v>
                </c:pt>
                <c:pt idx="1">
                  <c:v>23.840671799368007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C3C-43C2-B675-626F0FEA5005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C-43C2-B675-626F0FEA5005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C-43C2-B675-626F0FEA5005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FHA 14/17: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C3C-43C2-B675-626F0FEA50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35°C'!$D$89:$D$91</c:f>
              <c:numCache>
                <c:formatCode>0.00</c:formatCode>
                <c:ptCount val="3"/>
                <c:pt idx="0">
                  <c:v>-8.0047525142141982</c:v>
                </c:pt>
                <c:pt idx="1">
                  <c:v>-8.0047525142141982</c:v>
                </c:pt>
                <c:pt idx="2">
                  <c:v>-8.0047525142141982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35°C'!$E$89:$E$91</c:f>
              <c:numCache>
                <c:formatCode>General</c:formatCode>
                <c:ptCount val="3"/>
                <c:pt idx="0">
                  <c:v>26.41286399780148</c:v>
                </c:pt>
                <c:pt idx="1">
                  <c:v>26.41286399780148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7C3C-43C2-B675-626F0FEA5005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35°C'!$H$79:$H$80</c:f>
              <c:numCache>
                <c:formatCode>General</c:formatCode>
                <c:ptCount val="2"/>
                <c:pt idx="0">
                  <c:v>31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C3C-43C2-B675-626F0FEA5005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35°C'!$H$76:$H$77</c:f>
              <c:numCache>
                <c:formatCode>General</c:formatCode>
                <c:ptCount val="2"/>
                <c:pt idx="0">
                  <c:v>31</c:v>
                </c:pt>
                <c:pt idx="1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C3C-43C2-B675-626F0FEA5005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C-43C2-B675-626F0FEA5005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FHA 11/14: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C3C-43C2-B675-626F0FEA50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35°C'!$J$129:$K$129</c:f>
              <c:numCache>
                <c:formatCode>General</c:formatCode>
                <c:ptCount val="2"/>
                <c:pt idx="0">
                  <c:v>19.480674417721175</c:v>
                </c:pt>
                <c:pt idx="1">
                  <c:v>19.480674417721175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7C3C-43C2-B675-626F0FEA5005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C-43C2-B675-626F0FEA5005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FHA 14/17 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C3C-43C2-B675-626F0FEA50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35°C'!$J$140:$K$140</c:f>
              <c:numCache>
                <c:formatCode>General</c:formatCode>
                <c:ptCount val="2"/>
                <c:pt idx="0">
                  <c:v>22.212509345831219</c:v>
                </c:pt>
                <c:pt idx="1">
                  <c:v>22.212509345831219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7C3C-43C2-B675-626F0FEA5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FHA: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FHA 14/17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45°C'!$D$66:$D$73</c:f>
              <c:numCache>
                <c:formatCode>General</c:formatCode>
                <c:ptCount val="8"/>
                <c:pt idx="0">
                  <c:v>9.3286059230418168</c:v>
                </c:pt>
                <c:pt idx="1">
                  <c:v>13.994276537205861</c:v>
                </c:pt>
                <c:pt idx="2">
                  <c:v>24.524885455189469</c:v>
                </c:pt>
                <c:pt idx="3">
                  <c:v>26.48811865064491</c:v>
                </c:pt>
                <c:pt idx="4">
                  <c:v>30.051105176895472</c:v>
                </c:pt>
                <c:pt idx="5">
                  <c:v>29.355949818041591</c:v>
                </c:pt>
                <c:pt idx="6">
                  <c:v>32.114980470040599</c:v>
                </c:pt>
                <c:pt idx="7">
                  <c:v>33.867842163561662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198E-4569-979B-982F8F84AD87}"/>
            </c:ext>
          </c:extLst>
        </c:ser>
        <c:ser>
          <c:idx val="1"/>
          <c:order val="1"/>
          <c:tx>
            <c:v>FHA 11/14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45°C'!$C$66:$C$73</c:f>
              <c:numCache>
                <c:formatCode>General</c:formatCode>
                <c:ptCount val="8"/>
                <c:pt idx="0">
                  <c:v>9.1032401886919434</c:v>
                </c:pt>
                <c:pt idx="1">
                  <c:v>13.252842479702325</c:v>
                </c:pt>
                <c:pt idx="2">
                  <c:v>18.957636988581271</c:v>
                </c:pt>
                <c:pt idx="3">
                  <c:v>27.14</c:v>
                </c:pt>
                <c:pt idx="4">
                  <c:v>30.05488840884448</c:v>
                </c:pt>
                <c:pt idx="5">
                  <c:v>29.696000000000002</c:v>
                </c:pt>
                <c:pt idx="6">
                  <c:v>28.324000000000002</c:v>
                </c:pt>
                <c:pt idx="7">
                  <c:v>30.937999999999999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198E-4569-979B-982F8F84AD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E-4569-979B-982F8F84AD87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E-4569-979B-982F8F84AD87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E-4569-979B-982F8F84AD87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FHA 11/14: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8E-4569-979B-982F8F84AD8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45°C'!$B$89:$B$91</c:f>
              <c:numCache>
                <c:formatCode>0.00</c:formatCode>
                <c:ptCount val="3"/>
                <c:pt idx="0">
                  <c:v>-5.4064318112373684</c:v>
                </c:pt>
                <c:pt idx="1">
                  <c:v>-5.4064318112373684</c:v>
                </c:pt>
                <c:pt idx="2">
                  <c:v>-5.4064318112373684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45°C'!$C$89:$C$91</c:f>
              <c:numCache>
                <c:formatCode>General</c:formatCode>
                <c:ptCount val="3"/>
                <c:pt idx="0">
                  <c:v>20.406431811237368</c:v>
                </c:pt>
                <c:pt idx="1">
                  <c:v>20.406431811237368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98E-4569-979B-982F8F84AD87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E-4569-979B-982F8F84AD87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E-4569-979B-982F8F84AD87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FHA 14/17: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98E-4569-979B-982F8F84AD8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45°C'!$D$89:$D$91</c:f>
              <c:numCache>
                <c:formatCode>0.00</c:formatCode>
                <c:ptCount val="3"/>
                <c:pt idx="0">
                  <c:v>-8.0900388503646496</c:v>
                </c:pt>
                <c:pt idx="1">
                  <c:v>-8.0900388503646496</c:v>
                </c:pt>
                <c:pt idx="2">
                  <c:v>-8.0900388503646496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45°C'!$E$89:$E$91</c:f>
              <c:numCache>
                <c:formatCode>General</c:formatCode>
                <c:ptCount val="3"/>
                <c:pt idx="0">
                  <c:v>23.09003885036465</c:v>
                </c:pt>
                <c:pt idx="1">
                  <c:v>23.09003885036465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198E-4569-979B-982F8F84AD87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45°C'!$H$79:$H$80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8E-4569-979B-982F8F84AD87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45°C'!$H$76:$H$77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8E-4569-979B-982F8F84AD87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8E-4569-979B-982F8F84AD87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FHA 11/14: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198E-4569-979B-982F8F84AD8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45°C'!$J$129:$K$129</c:f>
              <c:numCache>
                <c:formatCode>General</c:formatCode>
                <c:ptCount val="2"/>
                <c:pt idx="0">
                  <c:v>13.249177225291115</c:v>
                </c:pt>
                <c:pt idx="1">
                  <c:v>13.249177225291115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198E-4569-979B-982F8F84AD87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8E-4569-979B-982F8F84AD87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FHA 14/17 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98E-4569-979B-982F8F84AD8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45°C'!$J$140:$K$140</c:f>
              <c:numCache>
                <c:formatCode>General</c:formatCode>
                <c:ptCount val="2"/>
                <c:pt idx="0">
                  <c:v>13.989925045060719</c:v>
                </c:pt>
                <c:pt idx="1">
                  <c:v>13.989925045060719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198E-4569-979B-982F8F84AD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FHA: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FHA 14/17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55°C'!$B$67:$B$73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55°C'!$D$67:$D$73</c:f>
              <c:numCache>
                <c:formatCode>General</c:formatCode>
                <c:ptCount val="7"/>
                <c:pt idx="0">
                  <c:v>19.022569611033646</c:v>
                </c:pt>
                <c:pt idx="1">
                  <c:v>26.631594290361605</c:v>
                </c:pt>
                <c:pt idx="2">
                  <c:v>35.867374654388087</c:v>
                </c:pt>
                <c:pt idx="3">
                  <c:v>47.19587758351966</c:v>
                </c:pt>
                <c:pt idx="4">
                  <c:v>43.452794510372094</c:v>
                </c:pt>
                <c:pt idx="5">
                  <c:v>41.429569905486815</c:v>
                </c:pt>
                <c:pt idx="6">
                  <c:v>44.95275623342954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3260-46D8-8F6D-92E19F3EC854}"/>
            </c:ext>
          </c:extLst>
        </c:ser>
        <c:ser>
          <c:idx val="1"/>
          <c:order val="1"/>
          <c:tx>
            <c:v>FHA 11/14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55°C'!$B$67:$B$73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55°C'!$C$67:$C$73</c:f>
              <c:numCache>
                <c:formatCode>General</c:formatCode>
                <c:ptCount val="7"/>
                <c:pt idx="0">
                  <c:v>17.498114059132035</c:v>
                </c:pt>
                <c:pt idx="1">
                  <c:v>26.099927616849477</c:v>
                </c:pt>
                <c:pt idx="2">
                  <c:v>32.658000000000001</c:v>
                </c:pt>
                <c:pt idx="3">
                  <c:v>42.779026531244938</c:v>
                </c:pt>
                <c:pt idx="4">
                  <c:v>40.749000000000002</c:v>
                </c:pt>
                <c:pt idx="5">
                  <c:v>38.448</c:v>
                </c:pt>
                <c:pt idx="6">
                  <c:v>41.732999999999997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3260-46D8-8F6D-92E19F3EC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-13</c:v>
                </c:pt>
                <c:pt idx="2" formatCode="General">
                  <c:v>-13</c:v>
                </c:pt>
              </c:numCache>
            </c:numRef>
          </c:xVal>
          <c:yVal>
            <c:numRef>
              <c:f>'TEPLOTA VÝSTUPU 55°C'!$C$80:$E$80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40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60-46D8-8F6D-92E19F3EC854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0-46D8-8F6D-92E19F3EC854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0-46D8-8F6D-92E19F3EC854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FHA 11/14: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60-46D8-8F6D-92E19F3EC8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55°C'!$B$89:$B$91</c:f>
              <c:numCache>
                <c:formatCode>0.00</c:formatCode>
                <c:ptCount val="3"/>
                <c:pt idx="0">
                  <c:v>-4.5298860346411027</c:v>
                </c:pt>
                <c:pt idx="1">
                  <c:v>-4.5298860346411027</c:v>
                </c:pt>
                <c:pt idx="2">
                  <c:v>-4.5298860346411027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55°C'!$C$89:$C$91</c:f>
              <c:numCache>
                <c:formatCode>General</c:formatCode>
                <c:ptCount val="3"/>
                <c:pt idx="0">
                  <c:v>27.899837192344432</c:v>
                </c:pt>
                <c:pt idx="1">
                  <c:v>27.899837192344432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260-46D8-8F6D-92E19F3EC854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0-46D8-8F6D-92E19F3EC854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0-46D8-8F6D-92E19F3EC854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FHA 14/17: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260-46D8-8F6D-92E19F3EC8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55°C'!$D$89:$D$91</c:f>
              <c:numCache>
                <c:formatCode>0.00</c:formatCode>
                <c:ptCount val="3"/>
                <c:pt idx="0">
                  <c:v>-5.0458541492363302</c:v>
                </c:pt>
                <c:pt idx="1">
                  <c:v>-5.0458541492363302</c:v>
                </c:pt>
                <c:pt idx="2">
                  <c:v>-5.0458541492363302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55°C'!$E$89:$E$91</c:f>
              <c:numCache>
                <c:formatCode>General</c:formatCode>
                <c:ptCount val="3"/>
                <c:pt idx="0">
                  <c:v>28.636934498909042</c:v>
                </c:pt>
                <c:pt idx="1">
                  <c:v>28.636934498909042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3260-46D8-8F6D-92E19F3EC854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55°C'!$G$79:$G$80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'TEPLOTA VÝSTUPU 55°C'!$H$79:$H$80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260-46D8-8F6D-92E19F3EC854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-13</c:v>
                </c:pt>
              </c:numCache>
            </c:numRef>
          </c:xVal>
          <c:yVal>
            <c:numRef>
              <c:f>'TEPLOTA VÝSTUPU 55°C'!$H$76:$H$77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260-46D8-8F6D-92E19F3EC854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0-46D8-8F6D-92E19F3EC854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FHA 11/14: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260-46D8-8F6D-92E19F3EC8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55°C'!$J$130:$K$130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55°C'!$J$129:$K$129</c:f>
              <c:numCache>
                <c:formatCode>General</c:formatCode>
                <c:ptCount val="2"/>
                <c:pt idx="0">
                  <c:v>19.643287201868549</c:v>
                </c:pt>
                <c:pt idx="1">
                  <c:v>19.643287201868549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3260-46D8-8F6D-92E19F3EC854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0-46D8-8F6D-92E19F3EC854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FHA 14/17 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260-46D8-8F6D-92E19F3EC8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55°C'!$J$141:$K$141</c:f>
              <c:numCache>
                <c:formatCode>General</c:formatCode>
                <c:ptCount val="2"/>
                <c:pt idx="0">
                  <c:v>-13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55°C'!$J$140:$K$140</c:f>
              <c:numCache>
                <c:formatCode>General</c:formatCode>
                <c:ptCount val="2"/>
                <c:pt idx="0">
                  <c:v>20.919851416312056</c:v>
                </c:pt>
                <c:pt idx="1">
                  <c:v>20.919851416312056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3260-46D8-8F6D-92E19F3EC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FHA: teplota výstupu 60°C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FHA 14/17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60°C'!$B$68:$B$73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</c:numRef>
          </c:xVal>
          <c:yVal>
            <c:numRef>
              <c:f>'TEPLOTA VÝSTUPU 60°C'!$D$68:$D$73</c:f>
              <c:numCache>
                <c:formatCode>General</c:formatCode>
                <c:ptCount val="6"/>
                <c:pt idx="0">
                  <c:v>27.572449303420598</c:v>
                </c:pt>
                <c:pt idx="1">
                  <c:v>37.76</c:v>
                </c:pt>
                <c:pt idx="2">
                  <c:v>45.735663137213066</c:v>
                </c:pt>
                <c:pt idx="3">
                  <c:v>45.876600416458416</c:v>
                </c:pt>
                <c:pt idx="4">
                  <c:v>47.616278463139729</c:v>
                </c:pt>
                <c:pt idx="5">
                  <c:v>50.696460925164644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0-4D4C-9E46-DCFDF2CCD9C8}"/>
            </c:ext>
          </c:extLst>
        </c:ser>
        <c:ser>
          <c:idx val="1"/>
          <c:order val="1"/>
          <c:tx>
            <c:v>FHA 11/14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60°C'!$B$68:$B$73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60°C'!$C$68:$C$73</c:f>
              <c:numCache>
                <c:formatCode>General</c:formatCode>
                <c:ptCount val="6"/>
                <c:pt idx="0">
                  <c:v>24.476533580040147</c:v>
                </c:pt>
                <c:pt idx="1">
                  <c:v>35.963200000000001</c:v>
                </c:pt>
                <c:pt idx="2">
                  <c:v>40.886793772763056</c:v>
                </c:pt>
                <c:pt idx="3">
                  <c:v>46.731999999999999</c:v>
                </c:pt>
                <c:pt idx="4">
                  <c:v>46.192</c:v>
                </c:pt>
                <c:pt idx="5">
                  <c:v>47.292000000000002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D560-4D4C-9E46-DCFDF2CCD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60°C'!$C$79:$E$79</c:f>
              <c:numCache>
                <c:formatCode>0.00E+00</c:formatCode>
                <c:ptCount val="3"/>
                <c:pt idx="0" formatCode="General">
                  <c:v>20</c:v>
                </c:pt>
                <c:pt idx="1">
                  <c:v>-16</c:v>
                </c:pt>
                <c:pt idx="2" formatCode="General">
                  <c:v>-16</c:v>
                </c:pt>
              </c:numCache>
            </c:numRef>
          </c:xVal>
          <c:yVal>
            <c:numRef>
              <c:f>'TEPLOTA VÝSTUPU 60°C'!$C$80:$E$80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50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60-4D4C-9E46-DCFDF2CCD9C8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0-4D4C-9E46-DCFDF2CCD9C8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0-4D4C-9E46-DCFDF2CCD9C8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FHA 11/14: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60-4D4C-9E46-DCFDF2CCD9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60°C'!$B$89:$B$91</c:f>
              <c:numCache>
                <c:formatCode>0.00</c:formatCode>
                <c:ptCount val="3"/>
                <c:pt idx="0">
                  <c:v>-2.1134853119020902</c:v>
                </c:pt>
                <c:pt idx="1">
                  <c:v>-2.1134853119020902</c:v>
                </c:pt>
                <c:pt idx="2">
                  <c:v>-2.1134853119020902</c:v>
                </c:pt>
              </c:numCache>
              <c:extLst xmlns:c15="http://schemas.microsoft.com/office/drawing/2012/chart"/>
            </c:numRef>
          </c:xVal>
          <c:yVal>
            <c:numRef>
              <c:f>'TEPLOTA VÝSTUPU 60°C'!$C$89:$C$91</c:f>
              <c:numCache>
                <c:formatCode>General</c:formatCode>
                <c:ptCount val="3"/>
                <c:pt idx="0">
                  <c:v>30.71317404430846</c:v>
                </c:pt>
                <c:pt idx="1">
                  <c:v>30.71317404430846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D560-4D4C-9E46-DCFDF2CCD9C8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0-4D4C-9E46-DCFDF2CCD9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0-4D4C-9E46-DCFDF2CCD9C8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FHA 14/17: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560-4D4C-9E46-DCFDF2CCD9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60°C'!$D$89:$D$91</c:f>
              <c:numCache>
                <c:formatCode>0.00</c:formatCode>
                <c:ptCount val="3"/>
                <c:pt idx="0">
                  <c:v>-3.0618068709071493</c:v>
                </c:pt>
                <c:pt idx="1">
                  <c:v>-3.0618068709071493</c:v>
                </c:pt>
                <c:pt idx="2">
                  <c:v>-3.0618068709071493</c:v>
                </c:pt>
              </c:numCache>
            </c:numRef>
          </c:xVal>
          <c:yVal>
            <c:numRef>
              <c:f>'TEPLOTA VÝSTUPU 60°C'!$E$89:$E$91</c:f>
              <c:numCache>
                <c:formatCode>General</c:formatCode>
                <c:ptCount val="3"/>
                <c:pt idx="0">
                  <c:v>32.030287320704375</c:v>
                </c:pt>
                <c:pt idx="1">
                  <c:v>32.030287320704375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560-4D4C-9E46-DCFDF2CCD9C8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60°C'!$G$79:$G$80</c:f>
              <c:numCache>
                <c:formatCode>General</c:formatCode>
                <c:ptCount val="2"/>
                <c:pt idx="0">
                  <c:v>-16</c:v>
                </c:pt>
                <c:pt idx="1">
                  <c:v>-16</c:v>
                </c:pt>
              </c:numCache>
            </c:numRef>
          </c:xVal>
          <c:yVal>
            <c:numRef>
              <c:f>'TEPLOTA VÝSTUPU 60°C'!$H$79:$H$80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560-4D4C-9E46-DCFDF2CCD9C8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60°C'!$G$76:$G$77</c:f>
              <c:numCache>
                <c:formatCode>General</c:formatCode>
                <c:ptCount val="2"/>
                <c:pt idx="0">
                  <c:v>-7</c:v>
                </c:pt>
                <c:pt idx="1">
                  <c:v>-16</c:v>
                </c:pt>
              </c:numCache>
            </c:numRef>
          </c:xVal>
          <c:yVal>
            <c:numRef>
              <c:f>'TEPLOTA VÝSTUPU 60°C'!$H$76:$H$77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560-4D4C-9E46-DCFDF2CCD9C8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0-4D4C-9E46-DCFDF2CCD9C8}"/>
                </c:ext>
              </c:extLst>
            </c:dLbl>
            <c:dLbl>
              <c:idx val="1"/>
              <c:layout>
                <c:manualLayout>
                  <c:x val="8.337355297287509E-2"/>
                  <c:y val="-0.372217824016548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FHA 11/14: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560-4D4C-9E46-DCFDF2CCD9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60°C'!$J$130:$K$130</c:f>
              <c:numCache>
                <c:formatCode>General</c:formatCode>
                <c:ptCount val="2"/>
                <c:pt idx="0">
                  <c:v>-16</c:v>
                </c:pt>
                <c:pt idx="1">
                  <c:v>-7</c:v>
                </c:pt>
              </c:numCache>
              <c:extLst xmlns:c15="http://schemas.microsoft.com/office/drawing/2012/chart"/>
            </c:numRef>
          </c:xVal>
          <c:yVal>
            <c:numRef>
              <c:f>'TEPLOTA VÝSTUPU 60°C'!$J$129:$K$129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D560-4D4C-9E46-DCFDF2CCD9C8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0-4D4C-9E46-DCFDF2CCD9C8}"/>
                </c:ext>
              </c:extLst>
            </c:dLbl>
            <c:dLbl>
              <c:idx val="1"/>
              <c:layout>
                <c:manualLayout>
                  <c:x val="3.495340869116028E-2"/>
                  <c:y val="-0.460325583456371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FHA 14/17 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560-4D4C-9E46-DCFDF2CCD9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60°C'!$J$141:$K$141</c:f>
              <c:numCache>
                <c:formatCode>General</c:formatCode>
                <c:ptCount val="2"/>
                <c:pt idx="0">
                  <c:v>-16</c:v>
                </c:pt>
                <c:pt idx="1">
                  <c:v>-7</c:v>
                </c:pt>
              </c:numCache>
            </c:numRef>
          </c:xVal>
          <c:yVal>
            <c:numRef>
              <c:f>'TEPLOTA VÝSTUPU 60°C'!$J$140:$K$140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560-4D4C-9E46-DCFDF2CCD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7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14/17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 + FHA 14/17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FHA 11/14 na FHA 14/17 při výběru, je nutné prokliknout přes tlačítko FHA 11/14 + FHA 14/17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14/17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4100" name="Option Button 4" descr="BWL 5 + BWL 7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 + FHA 14/17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FHA 11/14 na FHA 14/17 při výběru, je nutné prokliknout přes tlačítko FHA 11/14 + FHA 14/17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14/17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5124" name="Option Button 4" descr="BWL 5 + BWL 7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 + FHA 14/17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FHA 11/14 na FHA 14/17 při výběru, je nutné prokliknout přes tlačítko FHA 11/14 + FHA 14/17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14/17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6148" name="Option Button 4" descr="BWL 5 + BWL 7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 + FHA 14/17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FHA 11/14 na FHA 14/17 při výběru, je nutné prokliknout přes tlačítko FHA 11/14 + FHA 14/17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14/17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7172" name="Option Button 4" descr="BWL 5 + BWL 7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FHA 11/14 + FHA 14/17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FHA 11/14 na FHA 14/17 při výběru, je nutné prokliknout přes tlačítko FHA 11/14 + FHA 14/17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HW343"/>
  <sheetViews>
    <sheetView zoomScale="85" zoomScaleNormal="85" workbookViewId="0">
      <selection activeCell="C9" sqref="C9"/>
    </sheetView>
  </sheetViews>
  <sheetFormatPr defaultColWidth="9.140625" defaultRowHeight="15" x14ac:dyDescent="0.2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5"/>
    <col min="232" max="16384" width="9.140625" style="12"/>
  </cols>
  <sheetData>
    <row r="1" spans="1:13" ht="9.9499999999999993" customHeight="1" x14ac:dyDescent="0.25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9.9499999999999993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9.949999999999999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x14ac:dyDescent="0.25">
      <c r="A4" s="1"/>
      <c r="B4" s="71" t="s">
        <v>0</v>
      </c>
      <c r="C4" s="71"/>
      <c r="D4" s="71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1"/>
      <c r="C5" s="71"/>
      <c r="D5" s="71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60" t="s">
        <v>1</v>
      </c>
      <c r="B6" s="61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60" t="s">
        <v>3</v>
      </c>
      <c r="B7" s="61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60" t="s">
        <v>9</v>
      </c>
      <c r="B8" s="61"/>
      <c r="C8" s="17">
        <v>45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60" t="s">
        <v>7</v>
      </c>
      <c r="B9" s="61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"/>
      <c r="B10" s="14" t="s">
        <v>57</v>
      </c>
      <c r="C10" s="16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4" t="s">
        <v>60</v>
      </c>
      <c r="C11" s="18">
        <f>IF(C10="BEZ KASKÁDY",6,C10*6)</f>
        <v>18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7" t="s">
        <v>58</v>
      </c>
      <c r="F12" s="57"/>
      <c r="G12" s="57"/>
      <c r="H12" s="57"/>
      <c r="I12" s="57"/>
      <c r="J12" s="57"/>
      <c r="K12" s="57"/>
      <c r="L12" s="57"/>
      <c r="M12" s="2"/>
    </row>
    <row r="13" spans="1:13" ht="15" customHeight="1" x14ac:dyDescent="0.25">
      <c r="A13" s="1"/>
      <c r="B13" s="58" t="s">
        <v>59</v>
      </c>
      <c r="C13" s="59"/>
      <c r="D13" s="59"/>
      <c r="E13" s="57"/>
      <c r="F13" s="57"/>
      <c r="G13" s="57"/>
      <c r="H13" s="57"/>
      <c r="I13" s="57"/>
      <c r="J13" s="57"/>
      <c r="K13" s="57"/>
      <c r="L13" s="57"/>
      <c r="M13" s="2"/>
    </row>
    <row r="14" spans="1:13" x14ac:dyDescent="0.25">
      <c r="A14" s="1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2"/>
    </row>
    <row r="15" spans="1:13" x14ac:dyDescent="0.25">
      <c r="A15" s="1"/>
      <c r="B15" s="59"/>
      <c r="C15" s="59"/>
      <c r="D15" s="59"/>
      <c r="E15" s="57"/>
      <c r="F15" s="57"/>
      <c r="G15" s="57"/>
      <c r="H15" s="57"/>
      <c r="I15" s="57"/>
      <c r="J15" s="57"/>
      <c r="K15" s="57"/>
      <c r="L15" s="57"/>
      <c r="M15" s="2"/>
    </row>
    <row r="16" spans="1:13" x14ac:dyDescent="0.25">
      <c r="A16" s="1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2"/>
    </row>
    <row r="17" spans="1:13" x14ac:dyDescent="0.25">
      <c r="A17" s="1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  <c r="M17" s="2"/>
    </row>
    <row r="18" spans="1:13" x14ac:dyDescent="0.25">
      <c r="A18" s="1"/>
      <c r="B18" s="59"/>
      <c r="C18" s="59"/>
      <c r="D18" s="59"/>
      <c r="E18" s="57"/>
      <c r="F18" s="57"/>
      <c r="G18" s="57"/>
      <c r="H18" s="57"/>
      <c r="I18" s="57"/>
      <c r="J18" s="57"/>
      <c r="K18" s="57"/>
      <c r="L18" s="57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s="15" customFormat="1" x14ac:dyDescent="0.25">
      <c r="A48" s="50" t="s">
        <v>21</v>
      </c>
      <c r="B48" s="21" t="s">
        <v>18</v>
      </c>
      <c r="C48" s="21" t="s">
        <v>61</v>
      </c>
      <c r="D48" s="21" t="s">
        <v>62</v>
      </c>
      <c r="E48" s="51" t="s">
        <v>30</v>
      </c>
      <c r="F48" s="51"/>
      <c r="G48" s="51"/>
      <c r="H48" s="51"/>
      <c r="I48" s="20"/>
      <c r="J48" s="20"/>
      <c r="K48" s="20"/>
      <c r="L48" s="20"/>
      <c r="M48" s="20"/>
    </row>
    <row r="49" spans="1:13" s="15" customFormat="1" x14ac:dyDescent="0.25">
      <c r="A49" s="50"/>
      <c r="B49" s="22">
        <v>-20</v>
      </c>
      <c r="C49" s="23">
        <v>7.9250994632048508</v>
      </c>
      <c r="D49" s="23">
        <v>5.6457312281921279</v>
      </c>
      <c r="E49" s="54" t="s">
        <v>31</v>
      </c>
      <c r="F49" s="54"/>
      <c r="G49" s="24" t="s">
        <v>8</v>
      </c>
      <c r="I49" s="20"/>
      <c r="J49" s="20"/>
      <c r="K49" s="20"/>
      <c r="L49" s="20"/>
      <c r="M49" s="20"/>
    </row>
    <row r="50" spans="1:13" s="15" customFormat="1" x14ac:dyDescent="0.25">
      <c r="A50" s="50"/>
      <c r="B50" s="22">
        <v>-15</v>
      </c>
      <c r="C50" s="23">
        <v>9.4536545897616886</v>
      </c>
      <c r="D50" s="23">
        <v>8.3667760822793689</v>
      </c>
      <c r="E50" s="54"/>
      <c r="F50" s="54"/>
      <c r="G50" s="24" t="s">
        <v>13</v>
      </c>
      <c r="I50" s="20"/>
      <c r="J50" s="20"/>
      <c r="K50" s="20"/>
      <c r="L50" s="20"/>
      <c r="M50" s="20"/>
    </row>
    <row r="51" spans="1:13" s="15" customFormat="1" x14ac:dyDescent="0.25">
      <c r="A51" s="50"/>
      <c r="B51" s="22">
        <v>-7</v>
      </c>
      <c r="C51" s="23">
        <v>12.291805838043096</v>
      </c>
      <c r="D51" s="23">
        <v>14.213544481777237</v>
      </c>
      <c r="E51" s="54" t="s">
        <v>32</v>
      </c>
      <c r="F51" s="54"/>
      <c r="G51" s="24">
        <v>15</v>
      </c>
      <c r="I51" s="20"/>
      <c r="J51" s="20"/>
      <c r="K51" s="20"/>
      <c r="L51" s="20"/>
      <c r="M51" s="20"/>
    </row>
    <row r="52" spans="1:13" s="15" customFormat="1" x14ac:dyDescent="0.25">
      <c r="A52" s="50"/>
      <c r="B52" s="22">
        <v>2</v>
      </c>
      <c r="C52" s="23">
        <v>14.208574177647629</v>
      </c>
      <c r="D52" s="23">
        <v>15.19265401394269</v>
      </c>
      <c r="E52" s="54"/>
      <c r="F52" s="54"/>
      <c r="G52" s="24">
        <v>20</v>
      </c>
      <c r="I52" s="20"/>
      <c r="J52" s="20"/>
      <c r="K52" s="20"/>
      <c r="L52" s="20"/>
      <c r="M52" s="20"/>
    </row>
    <row r="53" spans="1:13" s="15" customFormat="1" x14ac:dyDescent="0.25">
      <c r="A53" s="50"/>
      <c r="B53" s="22">
        <v>7</v>
      </c>
      <c r="C53" s="23">
        <v>15.729659902159337</v>
      </c>
      <c r="D53" s="23">
        <v>17.553649849709036</v>
      </c>
      <c r="E53" s="54" t="s">
        <v>33</v>
      </c>
      <c r="F53" s="54"/>
      <c r="G53" s="24">
        <v>-12</v>
      </c>
      <c r="I53" s="20"/>
      <c r="J53" s="20"/>
      <c r="K53" s="20" t="s">
        <v>56</v>
      </c>
      <c r="L53" s="20"/>
      <c r="M53" s="20"/>
    </row>
    <row r="54" spans="1:13" s="15" customFormat="1" x14ac:dyDescent="0.25">
      <c r="A54" s="50"/>
      <c r="B54" s="22">
        <v>14</v>
      </c>
      <c r="C54" s="23">
        <v>15.638999999999999</v>
      </c>
      <c r="D54" s="23">
        <v>17.613146202280841</v>
      </c>
      <c r="E54" s="54"/>
      <c r="F54" s="54"/>
      <c r="G54" s="24">
        <v>-15</v>
      </c>
      <c r="I54" s="20"/>
      <c r="J54" s="20"/>
      <c r="K54" s="20"/>
      <c r="L54" s="20"/>
      <c r="M54" s="20"/>
    </row>
    <row r="55" spans="1:13" s="15" customFormat="1" x14ac:dyDescent="0.25">
      <c r="A55" s="50"/>
      <c r="B55" s="22">
        <v>25</v>
      </c>
      <c r="C55" s="23">
        <v>14.445</v>
      </c>
      <c r="D55" s="23">
        <v>16.125636528834189</v>
      </c>
      <c r="E55" s="54"/>
      <c r="F55" s="54"/>
      <c r="G55" s="24">
        <v>-17</v>
      </c>
      <c r="I55" s="20"/>
      <c r="J55" s="20"/>
      <c r="K55" s="20"/>
      <c r="L55" s="20"/>
      <c r="M55" s="20"/>
    </row>
    <row r="56" spans="1:13" s="15" customFormat="1" x14ac:dyDescent="0.25">
      <c r="A56" s="50"/>
      <c r="B56" s="22">
        <v>35</v>
      </c>
      <c r="C56" s="23">
        <v>15.512</v>
      </c>
      <c r="D56" s="23">
        <v>16.841565803983229</v>
      </c>
      <c r="E56" s="54"/>
      <c r="F56" s="54"/>
      <c r="G56" s="24">
        <v>-20</v>
      </c>
      <c r="I56" s="20"/>
      <c r="J56" s="20"/>
      <c r="K56" s="20"/>
      <c r="L56" s="20"/>
      <c r="M56" s="20"/>
    </row>
    <row r="57" spans="1:13" s="15" customFormat="1" x14ac:dyDescent="0.25">
      <c r="A57" s="50"/>
      <c r="B57" s="25"/>
      <c r="C57" s="26"/>
      <c r="D57" s="26"/>
      <c r="I57" s="20"/>
      <c r="J57" s="20"/>
      <c r="K57" s="20"/>
      <c r="L57" s="20"/>
      <c r="M57" s="20"/>
    </row>
    <row r="58" spans="1:13" s="15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s="15" customFormat="1" x14ac:dyDescent="0.25">
      <c r="A59" s="20"/>
      <c r="B59" s="27" t="s">
        <v>53</v>
      </c>
      <c r="C59" s="20" t="s">
        <v>55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5" customFormat="1" x14ac:dyDescent="0.25">
      <c r="A60" s="20"/>
      <c r="B60" s="20"/>
      <c r="C60" s="20">
        <v>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s="15" customFormat="1" x14ac:dyDescent="0.25">
      <c r="A61" s="20"/>
      <c r="B61" s="20"/>
      <c r="C61" s="20"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s="15" customFormat="1" x14ac:dyDescent="0.25">
      <c r="A62" s="20"/>
      <c r="B62" s="20"/>
      <c r="C62" s="20">
        <v>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5" customFormat="1" x14ac:dyDescent="0.25">
      <c r="A63" s="20"/>
      <c r="B63" s="20"/>
      <c r="C63" s="20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s="15" customFormat="1" x14ac:dyDescent="0.25">
      <c r="A64" s="28"/>
      <c r="B64" s="28"/>
      <c r="C64" s="28"/>
    </row>
    <row r="65" spans="1:11" s="15" customFormat="1" ht="24" x14ac:dyDescent="0.25">
      <c r="A65" s="50" t="s">
        <v>21</v>
      </c>
      <c r="B65" s="21" t="s">
        <v>18</v>
      </c>
      <c r="C65" s="21" t="s">
        <v>36</v>
      </c>
      <c r="D65" s="21" t="s">
        <v>35</v>
      </c>
      <c r="E65" s="51" t="s">
        <v>30</v>
      </c>
      <c r="F65" s="51"/>
      <c r="G65" s="51"/>
      <c r="H65" s="51"/>
      <c r="K65" s="15" t="s">
        <v>52</v>
      </c>
    </row>
    <row r="66" spans="1:11" s="15" customFormat="1" x14ac:dyDescent="0.25">
      <c r="A66" s="50"/>
      <c r="B66" s="29">
        <f>B49</f>
        <v>-20</v>
      </c>
      <c r="C66" s="29">
        <f t="shared" ref="C66:D74" si="0">IF($C$10=$C$59,C49*1,$C$10*C49)</f>
        <v>23.775298389614552</v>
      </c>
      <c r="D66" s="29">
        <f t="shared" si="0"/>
        <v>16.937193684576386</v>
      </c>
      <c r="E66" s="54" t="s">
        <v>31</v>
      </c>
      <c r="F66" s="54"/>
      <c r="G66" s="24" t="s">
        <v>8</v>
      </c>
      <c r="K66" s="15">
        <v>1</v>
      </c>
    </row>
    <row r="67" spans="1:11" s="15" customFormat="1" x14ac:dyDescent="0.25">
      <c r="A67" s="50"/>
      <c r="B67" s="29">
        <f t="shared" ref="B67:B74" si="1">B50</f>
        <v>-15</v>
      </c>
      <c r="C67" s="29">
        <f t="shared" si="0"/>
        <v>28.360963769285064</v>
      </c>
      <c r="D67" s="29">
        <f t="shared" si="0"/>
        <v>25.100328246838107</v>
      </c>
      <c r="E67" s="54"/>
      <c r="F67" s="54"/>
      <c r="G67" s="24" t="s">
        <v>13</v>
      </c>
      <c r="K67" s="15">
        <v>2</v>
      </c>
    </row>
    <row r="68" spans="1:11" s="15" customFormat="1" x14ac:dyDescent="0.25">
      <c r="A68" s="50"/>
      <c r="B68" s="29">
        <f t="shared" si="1"/>
        <v>-7</v>
      </c>
      <c r="C68" s="29">
        <f t="shared" si="0"/>
        <v>36.875417514129289</v>
      </c>
      <c r="D68" s="29">
        <f t="shared" si="0"/>
        <v>42.640633445331716</v>
      </c>
      <c r="E68" s="54" t="s">
        <v>32</v>
      </c>
      <c r="F68" s="54"/>
      <c r="G68" s="24">
        <v>15</v>
      </c>
      <c r="K68" s="15">
        <v>3</v>
      </c>
    </row>
    <row r="69" spans="1:11" s="15" customFormat="1" x14ac:dyDescent="0.25">
      <c r="A69" s="50"/>
      <c r="B69" s="29">
        <f t="shared" si="1"/>
        <v>2</v>
      </c>
      <c r="C69" s="29">
        <f t="shared" si="0"/>
        <v>42.625722532942888</v>
      </c>
      <c r="D69" s="29">
        <f t="shared" si="0"/>
        <v>45.577962041828073</v>
      </c>
      <c r="E69" s="54"/>
      <c r="F69" s="54"/>
      <c r="G69" s="24">
        <v>20</v>
      </c>
      <c r="K69" s="15">
        <v>4</v>
      </c>
    </row>
    <row r="70" spans="1:11" s="15" customFormat="1" x14ac:dyDescent="0.25">
      <c r="A70" s="50"/>
      <c r="B70" s="29">
        <f t="shared" si="1"/>
        <v>7</v>
      </c>
      <c r="C70" s="29">
        <f t="shared" si="0"/>
        <v>47.188979706478008</v>
      </c>
      <c r="D70" s="29">
        <f t="shared" si="0"/>
        <v>52.66094954912711</v>
      </c>
      <c r="E70" s="54" t="s">
        <v>33</v>
      </c>
      <c r="F70" s="54"/>
      <c r="G70" s="24">
        <v>-12</v>
      </c>
      <c r="K70" s="15">
        <v>5</v>
      </c>
    </row>
    <row r="71" spans="1:11" s="15" customFormat="1" x14ac:dyDescent="0.25">
      <c r="A71" s="50"/>
      <c r="B71" s="29">
        <f t="shared" si="1"/>
        <v>14</v>
      </c>
      <c r="C71" s="29">
        <f t="shared" si="0"/>
        <v>46.917000000000002</v>
      </c>
      <c r="D71" s="29">
        <f t="shared" si="0"/>
        <v>52.839438606842521</v>
      </c>
      <c r="E71" s="54"/>
      <c r="F71" s="54"/>
      <c r="G71" s="24">
        <v>-15</v>
      </c>
    </row>
    <row r="72" spans="1:11" s="15" customFormat="1" x14ac:dyDescent="0.25">
      <c r="A72" s="50"/>
      <c r="B72" s="29">
        <f t="shared" si="1"/>
        <v>25</v>
      </c>
      <c r="C72" s="29">
        <f t="shared" si="0"/>
        <v>43.335000000000001</v>
      </c>
      <c r="D72" s="29">
        <f t="shared" si="0"/>
        <v>48.376909586502563</v>
      </c>
      <c r="E72" s="54"/>
      <c r="F72" s="54"/>
      <c r="G72" s="24">
        <v>-17</v>
      </c>
    </row>
    <row r="73" spans="1:11" s="15" customFormat="1" x14ac:dyDescent="0.25">
      <c r="A73" s="50"/>
      <c r="B73" s="29">
        <f t="shared" si="1"/>
        <v>35</v>
      </c>
      <c r="C73" s="29">
        <f t="shared" si="0"/>
        <v>46.536000000000001</v>
      </c>
      <c r="D73" s="29">
        <f t="shared" si="0"/>
        <v>50.524697411949688</v>
      </c>
      <c r="E73" s="54"/>
      <c r="F73" s="54"/>
      <c r="G73" s="24">
        <v>-20</v>
      </c>
    </row>
    <row r="74" spans="1:11" s="15" customFormat="1" x14ac:dyDescent="0.25">
      <c r="A74" s="50"/>
      <c r="B74" s="29">
        <f t="shared" si="1"/>
        <v>0</v>
      </c>
      <c r="C74" s="29">
        <f t="shared" si="0"/>
        <v>0</v>
      </c>
      <c r="D74" s="29">
        <f t="shared" si="0"/>
        <v>0</v>
      </c>
    </row>
    <row r="75" spans="1:11" s="15" customFormat="1" ht="15" customHeight="1" x14ac:dyDescent="0.25">
      <c r="A75" s="50" t="s">
        <v>22</v>
      </c>
      <c r="B75" s="24" t="s">
        <v>23</v>
      </c>
      <c r="C75" s="30" t="s">
        <v>10</v>
      </c>
      <c r="D75" s="30" t="s">
        <v>11</v>
      </c>
      <c r="E75" s="24"/>
      <c r="F75" s="55" t="s">
        <v>28</v>
      </c>
      <c r="G75" s="20" t="s">
        <v>10</v>
      </c>
      <c r="H75" s="20" t="s">
        <v>11</v>
      </c>
    </row>
    <row r="76" spans="1:11" s="15" customFormat="1" ht="15" customHeight="1" x14ac:dyDescent="0.25">
      <c r="A76" s="50"/>
      <c r="B76" s="31" t="s">
        <v>12</v>
      </c>
      <c r="C76" s="30">
        <f>C7</f>
        <v>15</v>
      </c>
      <c r="D76" s="30">
        <f>C6</f>
        <v>-12</v>
      </c>
      <c r="E76" s="30" t="s">
        <v>2</v>
      </c>
      <c r="F76" s="55"/>
      <c r="G76" s="32">
        <v>-20</v>
      </c>
      <c r="H76" s="20">
        <f>D77</f>
        <v>45</v>
      </c>
    </row>
    <row r="77" spans="1:11" s="15" customFormat="1" ht="15.75" customHeight="1" x14ac:dyDescent="0.25">
      <c r="A77" s="50"/>
      <c r="B77" s="31" t="s">
        <v>4</v>
      </c>
      <c r="C77" s="33">
        <v>0</v>
      </c>
      <c r="D77" s="30">
        <f>IF(C9="OTOPNÁ TĚLESA",(C8)*1.1,(C8*1))</f>
        <v>45</v>
      </c>
      <c r="E77" s="30" t="s">
        <v>5</v>
      </c>
      <c r="F77" s="55"/>
      <c r="G77" s="20">
        <f>D76</f>
        <v>-12</v>
      </c>
      <c r="H77" s="20">
        <f>D77</f>
        <v>45</v>
      </c>
    </row>
    <row r="78" spans="1:11" s="15" customFormat="1" ht="15" customHeight="1" x14ac:dyDescent="0.25">
      <c r="A78" s="50"/>
      <c r="B78" s="51" t="s">
        <v>24</v>
      </c>
      <c r="C78" s="51"/>
      <c r="D78" s="51"/>
      <c r="E78" s="51"/>
      <c r="F78" s="55" t="s">
        <v>29</v>
      </c>
      <c r="G78" s="20" t="s">
        <v>10</v>
      </c>
      <c r="H78" s="20" t="s">
        <v>11</v>
      </c>
    </row>
    <row r="79" spans="1:11" s="15" customFormat="1" ht="15" customHeight="1" x14ac:dyDescent="0.25">
      <c r="A79" s="50"/>
      <c r="B79" s="20" t="s">
        <v>10</v>
      </c>
      <c r="C79" s="20">
        <f>C76</f>
        <v>15</v>
      </c>
      <c r="D79" s="34">
        <f>D76</f>
        <v>-12</v>
      </c>
      <c r="E79" s="20">
        <f>D76</f>
        <v>-12</v>
      </c>
      <c r="F79" s="55"/>
      <c r="G79" s="35">
        <f>G77</f>
        <v>-12</v>
      </c>
      <c r="H79" s="20">
        <f>H76</f>
        <v>45</v>
      </c>
    </row>
    <row r="80" spans="1:11" s="15" customFormat="1" ht="15.75" customHeight="1" x14ac:dyDescent="0.25">
      <c r="A80" s="50"/>
      <c r="B80" s="20" t="s">
        <v>11</v>
      </c>
      <c r="C80" s="34">
        <f>C77</f>
        <v>0</v>
      </c>
      <c r="D80" s="20">
        <f>D77</f>
        <v>45</v>
      </c>
      <c r="E80" s="34">
        <f>C77</f>
        <v>0</v>
      </c>
      <c r="F80" s="55"/>
      <c r="G80" s="20">
        <f>G77</f>
        <v>-12</v>
      </c>
      <c r="H80" s="32">
        <v>0</v>
      </c>
    </row>
    <row r="81" spans="1:10" s="15" customFormat="1" ht="15" customHeight="1" x14ac:dyDescent="0.25">
      <c r="A81" s="50"/>
      <c r="B81" s="51" t="s">
        <v>25</v>
      </c>
      <c r="C81" s="51"/>
      <c r="D81" s="51"/>
      <c r="E81" s="51"/>
    </row>
    <row r="82" spans="1:10" s="15" customFormat="1" ht="15" customHeight="1" x14ac:dyDescent="0.25">
      <c r="A82" s="50"/>
      <c r="B82" s="20" t="s">
        <v>26</v>
      </c>
      <c r="C82" s="36" t="s">
        <v>10</v>
      </c>
      <c r="D82" s="37" t="s">
        <v>11</v>
      </c>
      <c r="E82" s="52"/>
    </row>
    <row r="83" spans="1:10" s="15" customFormat="1" ht="15" customHeight="1" x14ac:dyDescent="0.25">
      <c r="A83" s="50"/>
      <c r="B83" s="36">
        <v>1</v>
      </c>
      <c r="C83" s="36">
        <f>C76</f>
        <v>15</v>
      </c>
      <c r="D83" s="37">
        <f>C77</f>
        <v>0</v>
      </c>
      <c r="E83" s="52"/>
    </row>
    <row r="84" spans="1:10" s="15" customFormat="1" ht="15.75" customHeight="1" x14ac:dyDescent="0.25">
      <c r="A84" s="50"/>
      <c r="B84" s="36">
        <v>2</v>
      </c>
      <c r="C84" s="36">
        <f>D76</f>
        <v>-12</v>
      </c>
      <c r="D84" s="36">
        <f>D77</f>
        <v>45</v>
      </c>
      <c r="E84" s="52"/>
    </row>
    <row r="85" spans="1:10" s="15" customFormat="1" x14ac:dyDescent="0.25">
      <c r="A85" s="50"/>
      <c r="B85" s="38"/>
      <c r="C85" s="38" t="s">
        <v>14</v>
      </c>
      <c r="D85" s="38" t="s">
        <v>15</v>
      </c>
      <c r="E85" s="52"/>
    </row>
    <row r="86" spans="1:10" s="15" customFormat="1" x14ac:dyDescent="0.25">
      <c r="A86" s="50"/>
      <c r="B86" s="20" t="s">
        <v>27</v>
      </c>
      <c r="C86" s="39" cm="1">
        <f t="array" ref="C86:D86">LINEST(D83:D84,C83:C84,1)</f>
        <v>-1.666666666666667</v>
      </c>
      <c r="D86" s="40">
        <v>25</v>
      </c>
      <c r="E86" s="52"/>
    </row>
    <row r="87" spans="1:10" s="15" customFormat="1" ht="15" customHeight="1" x14ac:dyDescent="0.25">
      <c r="A87" s="50" t="s">
        <v>34</v>
      </c>
      <c r="B87" s="56" t="s">
        <v>36</v>
      </c>
      <c r="C87" s="56"/>
      <c r="D87" s="56" t="s">
        <v>35</v>
      </c>
      <c r="E87" s="56"/>
      <c r="F87" s="50"/>
      <c r="G87" s="50"/>
      <c r="H87" s="50"/>
      <c r="I87" s="50"/>
      <c r="J87" s="50"/>
    </row>
    <row r="88" spans="1:10" s="15" customFormat="1" ht="15" customHeight="1" x14ac:dyDescent="0.25">
      <c r="A88" s="50"/>
      <c r="B88" s="33" t="s">
        <v>10</v>
      </c>
      <c r="C88" s="33" t="s">
        <v>11</v>
      </c>
      <c r="D88" s="33" t="s">
        <v>10</v>
      </c>
      <c r="E88" s="33" t="s">
        <v>11</v>
      </c>
      <c r="F88" s="50"/>
      <c r="G88" s="50"/>
      <c r="H88" s="50"/>
      <c r="I88" s="50"/>
      <c r="J88" s="50"/>
    </row>
    <row r="89" spans="1:10" s="15" customFormat="1" ht="15" customHeight="1" x14ac:dyDescent="0.25">
      <c r="A89" s="50"/>
      <c r="B89" s="41">
        <f>B90</f>
        <v>-7.0764382577386522</v>
      </c>
      <c r="C89" s="42">
        <f>C90</f>
        <v>36.794063762897757</v>
      </c>
      <c r="D89" s="41">
        <f>D90</f>
        <v>-8.5479786802599538</v>
      </c>
      <c r="E89" s="42">
        <f>E90</f>
        <v>39.246631133766591</v>
      </c>
      <c r="F89" s="50"/>
      <c r="G89" s="50"/>
      <c r="H89" s="50"/>
      <c r="I89" s="50"/>
      <c r="J89" s="50"/>
    </row>
    <row r="90" spans="1:10" s="15" customFormat="1" ht="15" customHeight="1" x14ac:dyDescent="0.25">
      <c r="A90" s="50"/>
      <c r="B90" s="43">
        <f>J102</f>
        <v>-7.0764382577386522</v>
      </c>
      <c r="C90" s="42">
        <f>J101</f>
        <v>36.794063762897757</v>
      </c>
      <c r="D90" s="41">
        <f>J113</f>
        <v>-8.5479786802599538</v>
      </c>
      <c r="E90" s="44">
        <f>J112</f>
        <v>39.246631133766591</v>
      </c>
      <c r="F90" s="50"/>
      <c r="G90" s="50"/>
      <c r="H90" s="50"/>
      <c r="I90" s="50"/>
      <c r="J90" s="50"/>
    </row>
    <row r="91" spans="1:10" s="15" customFormat="1" ht="15" customHeight="1" x14ac:dyDescent="0.25">
      <c r="A91" s="50"/>
      <c r="B91" s="41">
        <f>B90</f>
        <v>-7.0764382577386522</v>
      </c>
      <c r="C91" s="42">
        <v>0</v>
      </c>
      <c r="D91" s="41">
        <f>D90</f>
        <v>-8.5479786802599538</v>
      </c>
      <c r="E91" s="42">
        <v>0</v>
      </c>
      <c r="F91" s="50"/>
      <c r="G91" s="50"/>
      <c r="H91" s="50"/>
      <c r="I91" s="50"/>
      <c r="J91" s="50"/>
    </row>
    <row r="92" spans="1:10" s="15" customFormat="1" ht="15" customHeight="1" x14ac:dyDescent="0.25">
      <c r="A92" s="50"/>
      <c r="B92" s="52" t="s">
        <v>37</v>
      </c>
      <c r="C92" s="52"/>
      <c r="D92" s="52"/>
      <c r="E92" s="52"/>
      <c r="F92" s="52"/>
      <c r="G92" s="52"/>
      <c r="H92" s="52"/>
      <c r="I92" s="52"/>
      <c r="J92" s="52"/>
    </row>
    <row r="93" spans="1:10" s="15" customFormat="1" ht="15" customHeight="1" x14ac:dyDescent="0.25">
      <c r="A93" s="50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52" t="s">
        <v>42</v>
      </c>
      <c r="I93" s="52"/>
      <c r="J93" s="52"/>
    </row>
    <row r="94" spans="1:10" s="15" customFormat="1" ht="15" customHeight="1" x14ac:dyDescent="0.25">
      <c r="A94" s="50"/>
      <c r="B94" s="15">
        <f t="shared" ref="B94:C102" si="2">B66</f>
        <v>-20</v>
      </c>
      <c r="C94" s="15">
        <f t="shared" si="2"/>
        <v>23.775298389614552</v>
      </c>
      <c r="D94" s="15">
        <f>$C$86*B94+$D$86</f>
        <v>58.333333333333343</v>
      </c>
      <c r="E94" s="15">
        <f>D94-C94</f>
        <v>34.558034943718795</v>
      </c>
      <c r="F94" s="15">
        <f>IF(SIGN(E94*E95)=1,0,1)</f>
        <v>0</v>
      </c>
      <c r="G94" s="53">
        <f>MATCH(1,F94:F102,0)</f>
        <v>2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25">
      <c r="A95" s="50"/>
      <c r="B95" s="15">
        <f t="shared" si="2"/>
        <v>-15</v>
      </c>
      <c r="C95" s="15">
        <f t="shared" si="2"/>
        <v>28.360963769285064</v>
      </c>
      <c r="D95" s="15">
        <f t="shared" ref="D95:D102" si="3">$C$86*B95+$D$86</f>
        <v>50</v>
      </c>
      <c r="E95" s="15">
        <f t="shared" ref="E95:E102" si="4">D95-C95</f>
        <v>21.639036230714936</v>
      </c>
      <c r="F95" s="15">
        <f t="shared" ref="F95:F101" si="5">IF(SIGN(E95*E96)=1,0,1)</f>
        <v>1</v>
      </c>
      <c r="G95" s="53"/>
      <c r="H95" s="15">
        <f>INDEX(B94:B102,G94)</f>
        <v>-15</v>
      </c>
      <c r="I95" s="15">
        <f>INDEX(C94:C102,G94)</f>
        <v>28.360963769285064</v>
      </c>
      <c r="J95" s="15">
        <f>INDEX(D94:D102,G94)</f>
        <v>50</v>
      </c>
    </row>
    <row r="96" spans="1:10" s="15" customFormat="1" ht="15" customHeight="1" x14ac:dyDescent="0.25">
      <c r="A96" s="50"/>
      <c r="B96" s="15">
        <f t="shared" si="2"/>
        <v>-7</v>
      </c>
      <c r="C96" s="15">
        <f t="shared" si="2"/>
        <v>36.875417514129289</v>
      </c>
      <c r="D96" s="15">
        <f t="shared" si="3"/>
        <v>36.666666666666671</v>
      </c>
      <c r="E96" s="15">
        <f t="shared" si="4"/>
        <v>-0.20875084746261763</v>
      </c>
      <c r="F96" s="15">
        <f t="shared" si="5"/>
        <v>0</v>
      </c>
      <c r="G96" s="53"/>
      <c r="H96" s="15">
        <f>INDEX(B94:B102,G94+1)</f>
        <v>-7</v>
      </c>
      <c r="I96" s="15">
        <f>INDEX(C94:C102,G94+1)</f>
        <v>36.875417514129289</v>
      </c>
      <c r="J96" s="15">
        <f>INDEX(D94:D102,G94+1)</f>
        <v>36.666666666666671</v>
      </c>
    </row>
    <row r="97" spans="1:10" s="15" customFormat="1" ht="15" customHeight="1" x14ac:dyDescent="0.25">
      <c r="A97" s="50"/>
      <c r="B97" s="15">
        <f t="shared" si="2"/>
        <v>2</v>
      </c>
      <c r="C97" s="15">
        <f t="shared" si="2"/>
        <v>42.625722532942888</v>
      </c>
      <c r="D97" s="15">
        <f t="shared" si="3"/>
        <v>21.666666666666664</v>
      </c>
      <c r="E97" s="15">
        <f t="shared" si="4"/>
        <v>-20.959055866276223</v>
      </c>
      <c r="F97" s="15">
        <f t="shared" si="5"/>
        <v>0</v>
      </c>
      <c r="G97" s="53"/>
      <c r="H97" s="52" t="s">
        <v>45</v>
      </c>
      <c r="I97" s="52"/>
      <c r="J97" s="52"/>
    </row>
    <row r="98" spans="1:10" s="15" customFormat="1" x14ac:dyDescent="0.25">
      <c r="A98" s="50"/>
      <c r="B98" s="15">
        <f t="shared" si="2"/>
        <v>7</v>
      </c>
      <c r="C98" s="15">
        <f t="shared" si="2"/>
        <v>47.188979706478008</v>
      </c>
      <c r="D98" s="15">
        <f t="shared" si="3"/>
        <v>13.333333333333332</v>
      </c>
      <c r="E98" s="15">
        <f t="shared" si="4"/>
        <v>-33.85564637314468</v>
      </c>
      <c r="F98" s="15">
        <f t="shared" si="5"/>
        <v>0</v>
      </c>
      <c r="G98" s="53"/>
      <c r="H98" s="36" t="s">
        <v>19</v>
      </c>
      <c r="I98" s="15">
        <f>SLOPE(I95:I96,H95:H96)</f>
        <v>1.0643067181055281</v>
      </c>
      <c r="J98" s="15">
        <f>SLOPE(J95:J96,H95:H96)</f>
        <v>-1.6666666666666661</v>
      </c>
    </row>
    <row r="99" spans="1:10" s="15" customFormat="1" x14ac:dyDescent="0.25">
      <c r="A99" s="50"/>
      <c r="B99" s="15">
        <f t="shared" si="2"/>
        <v>14</v>
      </c>
      <c r="C99" s="15">
        <f t="shared" si="2"/>
        <v>46.917000000000002</v>
      </c>
      <c r="D99" s="15">
        <f t="shared" si="3"/>
        <v>1.6666666666666643</v>
      </c>
      <c r="E99" s="15">
        <f t="shared" si="4"/>
        <v>-45.250333333333337</v>
      </c>
      <c r="F99" s="15">
        <f t="shared" si="5"/>
        <v>0</v>
      </c>
      <c r="G99" s="53"/>
      <c r="H99" s="36" t="s">
        <v>20</v>
      </c>
      <c r="I99" s="15">
        <f>INTERCEPT(I95:I96,H95:H96)</f>
        <v>44.325564540867987</v>
      </c>
      <c r="J99" s="15">
        <f>INTERCEPT(J95:J96,H95:H96)</f>
        <v>25.000000000000007</v>
      </c>
    </row>
    <row r="100" spans="1:10" s="15" customFormat="1" x14ac:dyDescent="0.25">
      <c r="A100" s="50"/>
      <c r="B100" s="15">
        <f t="shared" si="2"/>
        <v>25</v>
      </c>
      <c r="C100" s="15">
        <f t="shared" si="2"/>
        <v>43.335000000000001</v>
      </c>
      <c r="D100" s="15">
        <f t="shared" si="3"/>
        <v>-16.666666666666671</v>
      </c>
      <c r="E100" s="15">
        <f t="shared" si="4"/>
        <v>-60.001666666666672</v>
      </c>
      <c r="F100" s="15">
        <f t="shared" si="5"/>
        <v>0</v>
      </c>
      <c r="G100" s="53"/>
      <c r="H100" s="52" t="s">
        <v>46</v>
      </c>
      <c r="I100" s="52"/>
      <c r="J100" s="52"/>
    </row>
    <row r="101" spans="1:10" s="15" customFormat="1" x14ac:dyDescent="0.25">
      <c r="A101" s="50"/>
      <c r="B101" s="15">
        <f t="shared" si="2"/>
        <v>35</v>
      </c>
      <c r="C101" s="15">
        <f t="shared" si="2"/>
        <v>46.536000000000001</v>
      </c>
      <c r="D101" s="15">
        <f t="shared" si="3"/>
        <v>-33.333333333333343</v>
      </c>
      <c r="E101" s="15">
        <f t="shared" si="4"/>
        <v>-79.869333333333344</v>
      </c>
      <c r="F101" s="15">
        <f t="shared" si="5"/>
        <v>1</v>
      </c>
      <c r="G101" s="53"/>
      <c r="H101" s="52" t="s">
        <v>47</v>
      </c>
      <c r="I101" s="52"/>
      <c r="J101" s="45">
        <f>(J98*I99-I98*J99)/(J98-I98)</f>
        <v>36.794063762897757</v>
      </c>
    </row>
    <row r="102" spans="1:10" s="15" customFormat="1" x14ac:dyDescent="0.25">
      <c r="A102" s="50"/>
      <c r="B102" s="15">
        <f t="shared" si="2"/>
        <v>0</v>
      </c>
      <c r="C102" s="15">
        <f t="shared" si="2"/>
        <v>0</v>
      </c>
      <c r="D102" s="15">
        <f t="shared" si="3"/>
        <v>25</v>
      </c>
      <c r="E102" s="15">
        <f t="shared" si="4"/>
        <v>25</v>
      </c>
      <c r="F102" s="15">
        <f>H80</f>
        <v>0</v>
      </c>
      <c r="G102" s="53"/>
      <c r="H102" s="52" t="s">
        <v>48</v>
      </c>
      <c r="I102" s="52"/>
      <c r="J102" s="45">
        <f>(J101-J99)/J98</f>
        <v>-7.0764382577386522</v>
      </c>
    </row>
    <row r="103" spans="1:10" s="15" customFormat="1" x14ac:dyDescent="0.25">
      <c r="A103" s="50"/>
      <c r="B103" s="52" t="s">
        <v>38</v>
      </c>
      <c r="C103" s="52"/>
      <c r="D103" s="52"/>
      <c r="E103" s="52"/>
      <c r="F103" s="52"/>
      <c r="G103" s="52"/>
      <c r="H103" s="52"/>
      <c r="I103" s="52"/>
      <c r="J103" s="52"/>
    </row>
    <row r="104" spans="1:10" s="15" customFormat="1" x14ac:dyDescent="0.25">
      <c r="A104" s="50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52" t="s">
        <v>42</v>
      </c>
      <c r="I104" s="52"/>
      <c r="J104" s="52"/>
    </row>
    <row r="105" spans="1:10" s="15" customFormat="1" x14ac:dyDescent="0.25">
      <c r="A105" s="50"/>
      <c r="B105" s="15">
        <f>B66</f>
        <v>-20</v>
      </c>
      <c r="C105" s="15">
        <f>D66</f>
        <v>16.937193684576386</v>
      </c>
      <c r="D105" s="15">
        <f>$C$86*B105+$D$86</f>
        <v>58.333333333333343</v>
      </c>
      <c r="E105" s="15">
        <f>D105-C105</f>
        <v>41.396139648756957</v>
      </c>
      <c r="F105" s="15">
        <f>IF(SIGN(E105*E106)=1,0,1)</f>
        <v>0</v>
      </c>
      <c r="G105" s="53">
        <f>MATCH(1,F105:F113,0)</f>
        <v>2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25">
      <c r="A106" s="50"/>
      <c r="B106" s="15">
        <f t="shared" ref="B106:B113" si="6">B67</f>
        <v>-15</v>
      </c>
      <c r="C106" s="15">
        <f t="shared" ref="C106:C113" si="7">D67</f>
        <v>25.100328246838107</v>
      </c>
      <c r="D106" s="15">
        <f t="shared" ref="D106:D113" si="8">$C$86*B106+$D$86</f>
        <v>50</v>
      </c>
      <c r="E106" s="15">
        <f t="shared" ref="E106:E113" si="9">D106-C106</f>
        <v>24.899671753161893</v>
      </c>
      <c r="F106" s="15">
        <f t="shared" ref="F106:F112" si="10">IF(SIGN(E106*E107)=1,0,1)</f>
        <v>1</v>
      </c>
      <c r="G106" s="53"/>
      <c r="H106" s="15">
        <f>INDEX(B105:B113,G105)</f>
        <v>-15</v>
      </c>
      <c r="I106" s="15">
        <f>INDEX(C105:C113,G105)</f>
        <v>25.100328246838107</v>
      </c>
      <c r="J106" s="15">
        <f>INDEX(D105:D113,G105)</f>
        <v>50</v>
      </c>
    </row>
    <row r="107" spans="1:10" s="15" customFormat="1" x14ac:dyDescent="0.25">
      <c r="A107" s="50"/>
      <c r="B107" s="15">
        <f t="shared" si="6"/>
        <v>-7</v>
      </c>
      <c r="C107" s="15">
        <f t="shared" si="7"/>
        <v>42.640633445331716</v>
      </c>
      <c r="D107" s="15">
        <f t="shared" si="8"/>
        <v>36.666666666666671</v>
      </c>
      <c r="E107" s="15">
        <f t="shared" si="9"/>
        <v>-5.9739667786650443</v>
      </c>
      <c r="F107" s="15">
        <f t="shared" si="10"/>
        <v>0</v>
      </c>
      <c r="G107" s="53"/>
      <c r="H107" s="15">
        <f>INDEX(B105:B113,G105+1)</f>
        <v>-7</v>
      </c>
      <c r="I107" s="15">
        <f>INDEX(C105:C113,G105+1)</f>
        <v>42.640633445331716</v>
      </c>
      <c r="J107" s="15">
        <f>INDEX(D105:D113,G105+1)</f>
        <v>36.666666666666671</v>
      </c>
    </row>
    <row r="108" spans="1:10" s="15" customFormat="1" x14ac:dyDescent="0.25">
      <c r="A108" s="50"/>
      <c r="B108" s="15">
        <f t="shared" si="6"/>
        <v>2</v>
      </c>
      <c r="C108" s="15">
        <f t="shared" si="7"/>
        <v>45.577962041828073</v>
      </c>
      <c r="D108" s="15">
        <f t="shared" si="8"/>
        <v>21.666666666666664</v>
      </c>
      <c r="E108" s="15">
        <f t="shared" si="9"/>
        <v>-23.911295375161409</v>
      </c>
      <c r="F108" s="15">
        <f t="shared" si="10"/>
        <v>0</v>
      </c>
      <c r="G108" s="53"/>
      <c r="H108" s="52" t="s">
        <v>45</v>
      </c>
      <c r="I108" s="52"/>
      <c r="J108" s="52"/>
    </row>
    <row r="109" spans="1:10" s="15" customFormat="1" x14ac:dyDescent="0.25">
      <c r="A109" s="50"/>
      <c r="B109" s="15">
        <f t="shared" si="6"/>
        <v>7</v>
      </c>
      <c r="C109" s="15">
        <f t="shared" si="7"/>
        <v>52.66094954912711</v>
      </c>
      <c r="D109" s="15">
        <f t="shared" si="8"/>
        <v>13.333333333333332</v>
      </c>
      <c r="E109" s="15">
        <f t="shared" si="9"/>
        <v>-39.327616215793782</v>
      </c>
      <c r="F109" s="15">
        <f t="shared" si="10"/>
        <v>0</v>
      </c>
      <c r="G109" s="53"/>
      <c r="H109" s="36" t="s">
        <v>19</v>
      </c>
      <c r="I109" s="15">
        <f>SLOPE(I106:I107,H106:H107)</f>
        <v>2.1925381498117011</v>
      </c>
      <c r="J109" s="15">
        <f>SLOPE(J106:J107,H106:H107)</f>
        <v>-1.6666666666666661</v>
      </c>
    </row>
    <row r="110" spans="1:10" s="15" customFormat="1" x14ac:dyDescent="0.25">
      <c r="A110" s="50"/>
      <c r="B110" s="15">
        <f t="shared" si="6"/>
        <v>14</v>
      </c>
      <c r="C110" s="15">
        <f t="shared" si="7"/>
        <v>52.839438606842521</v>
      </c>
      <c r="D110" s="15">
        <f t="shared" si="8"/>
        <v>1.6666666666666643</v>
      </c>
      <c r="E110" s="15">
        <f t="shared" si="9"/>
        <v>-51.172771940175856</v>
      </c>
      <c r="F110" s="15">
        <f t="shared" si="10"/>
        <v>0</v>
      </c>
      <c r="G110" s="53"/>
      <c r="H110" s="36" t="s">
        <v>20</v>
      </c>
      <c r="I110" s="15">
        <f>INTERCEPT(I106:I107,H106:H107)</f>
        <v>57.988400494013618</v>
      </c>
      <c r="J110" s="15">
        <f>INTERCEPT(J106:J107,H106:H107)</f>
        <v>25.000000000000007</v>
      </c>
    </row>
    <row r="111" spans="1:10" s="15" customFormat="1" x14ac:dyDescent="0.25">
      <c r="A111" s="50"/>
      <c r="B111" s="15">
        <f t="shared" si="6"/>
        <v>25</v>
      </c>
      <c r="C111" s="15">
        <f t="shared" si="7"/>
        <v>48.376909586502563</v>
      </c>
      <c r="D111" s="15">
        <f t="shared" si="8"/>
        <v>-16.666666666666671</v>
      </c>
      <c r="E111" s="15">
        <f t="shared" si="9"/>
        <v>-65.043576253169235</v>
      </c>
      <c r="F111" s="15">
        <f t="shared" si="10"/>
        <v>0</v>
      </c>
      <c r="G111" s="53"/>
      <c r="H111" s="52" t="s">
        <v>46</v>
      </c>
      <c r="I111" s="52"/>
      <c r="J111" s="52"/>
    </row>
    <row r="112" spans="1:10" s="15" customFormat="1" x14ac:dyDescent="0.25">
      <c r="A112" s="50"/>
      <c r="B112" s="15">
        <f t="shared" si="6"/>
        <v>35</v>
      </c>
      <c r="C112" s="15">
        <f t="shared" si="7"/>
        <v>50.524697411949688</v>
      </c>
      <c r="D112" s="15">
        <f t="shared" si="8"/>
        <v>-33.333333333333343</v>
      </c>
      <c r="E112" s="15">
        <f t="shared" si="9"/>
        <v>-83.858030745283031</v>
      </c>
      <c r="F112" s="15">
        <f t="shared" si="10"/>
        <v>1</v>
      </c>
      <c r="G112" s="53"/>
      <c r="H112" s="52" t="s">
        <v>47</v>
      </c>
      <c r="I112" s="52"/>
      <c r="J112" s="45">
        <f>(J109*I110-I109*J110)/(J109-I109)</f>
        <v>39.246631133766591</v>
      </c>
    </row>
    <row r="113" spans="1:11" s="15" customFormat="1" x14ac:dyDescent="0.25">
      <c r="A113" s="50"/>
      <c r="B113" s="15">
        <f t="shared" si="6"/>
        <v>0</v>
      </c>
      <c r="C113" s="15">
        <f t="shared" si="7"/>
        <v>0</v>
      </c>
      <c r="D113" s="15">
        <f t="shared" si="8"/>
        <v>25</v>
      </c>
      <c r="E113" s="15">
        <f t="shared" si="9"/>
        <v>25</v>
      </c>
      <c r="F113" s="15">
        <f>F102</f>
        <v>0</v>
      </c>
      <c r="G113" s="53"/>
      <c r="H113" s="52" t="s">
        <v>48</v>
      </c>
      <c r="I113" s="52"/>
      <c r="J113" s="45">
        <f>(J112-J110)/J109</f>
        <v>-8.5479786802599538</v>
      </c>
    </row>
    <row r="114" spans="1:11" s="15" customFormat="1" ht="15" customHeight="1" x14ac:dyDescent="0.25">
      <c r="A114" s="50" t="s">
        <v>50</v>
      </c>
      <c r="B114" s="51" t="s">
        <v>49</v>
      </c>
      <c r="C114" s="51"/>
      <c r="D114" s="51"/>
      <c r="E114" s="51"/>
      <c r="F114" s="51"/>
      <c r="G114" s="51"/>
      <c r="H114" s="51"/>
      <c r="I114" s="51"/>
      <c r="J114" s="51"/>
    </row>
    <row r="115" spans="1:11" s="15" customFormat="1" ht="15" customHeight="1" x14ac:dyDescent="0.25">
      <c r="A115" s="50"/>
      <c r="B115" s="20" t="s">
        <v>26</v>
      </c>
      <c r="C115" s="36" t="s">
        <v>10</v>
      </c>
      <c r="D115" s="37" t="s">
        <v>11</v>
      </c>
      <c r="E115" s="52"/>
      <c r="F115" s="52"/>
      <c r="G115" s="52"/>
      <c r="H115" s="52"/>
      <c r="I115" s="52"/>
      <c r="J115" s="52"/>
    </row>
    <row r="116" spans="1:11" s="15" customFormat="1" ht="15" customHeight="1" x14ac:dyDescent="0.25">
      <c r="A116" s="50"/>
      <c r="B116" s="36">
        <v>1</v>
      </c>
      <c r="C116" s="36">
        <f>G79-0.01</f>
        <v>-12.01</v>
      </c>
      <c r="D116" s="37">
        <f>H79</f>
        <v>45</v>
      </c>
      <c r="E116" s="52"/>
      <c r="F116" s="52"/>
      <c r="G116" s="52"/>
      <c r="H116" s="52"/>
      <c r="I116" s="52"/>
      <c r="J116" s="52"/>
    </row>
    <row r="117" spans="1:11" s="15" customFormat="1" ht="15" customHeight="1" x14ac:dyDescent="0.25">
      <c r="A117" s="50"/>
      <c r="B117" s="36">
        <v>2</v>
      </c>
      <c r="C117" s="36">
        <f>G80</f>
        <v>-12</v>
      </c>
      <c r="D117" s="36">
        <f>H80</f>
        <v>0</v>
      </c>
      <c r="E117" s="52"/>
      <c r="F117" s="52"/>
      <c r="G117" s="52"/>
      <c r="H117" s="52"/>
      <c r="I117" s="52"/>
      <c r="J117" s="52"/>
    </row>
    <row r="118" spans="1:11" s="15" customFormat="1" ht="15.75" customHeight="1" x14ac:dyDescent="0.25">
      <c r="A118" s="50"/>
      <c r="B118" s="38"/>
      <c r="C118" s="38" t="s">
        <v>14</v>
      </c>
      <c r="D118" s="38" t="s">
        <v>15</v>
      </c>
      <c r="E118" s="52"/>
      <c r="F118" s="52"/>
      <c r="G118" s="52"/>
      <c r="H118" s="52"/>
      <c r="I118" s="52"/>
      <c r="J118" s="52"/>
    </row>
    <row r="119" spans="1:11" s="15" customFormat="1" ht="15.75" customHeight="1" x14ac:dyDescent="0.25">
      <c r="A119" s="50"/>
      <c r="B119" s="20" t="s">
        <v>27</v>
      </c>
      <c r="C119" s="46" cm="1">
        <f t="array" ref="C119:D119">LINEST(D116:D117,C116:C117,1)</f>
        <v>-4500.0000000000973</v>
      </c>
      <c r="D119" s="40">
        <v>-54000.000000001164</v>
      </c>
      <c r="E119" s="52"/>
      <c r="F119" s="52"/>
      <c r="G119" s="52"/>
      <c r="H119" s="52"/>
      <c r="I119" s="52"/>
      <c r="J119" s="52"/>
    </row>
    <row r="120" spans="1:11" s="15" customFormat="1" ht="15" customHeight="1" x14ac:dyDescent="0.25">
      <c r="A120" s="50"/>
      <c r="B120" s="52" t="s">
        <v>37</v>
      </c>
      <c r="C120" s="52"/>
      <c r="D120" s="52"/>
      <c r="E120" s="52"/>
      <c r="F120" s="52"/>
      <c r="G120" s="52"/>
      <c r="H120" s="52"/>
      <c r="I120" s="52"/>
      <c r="J120" s="52"/>
    </row>
    <row r="121" spans="1:11" s="15" customFormat="1" ht="15" customHeight="1" x14ac:dyDescent="0.25">
      <c r="A121" s="50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52" t="s">
        <v>42</v>
      </c>
      <c r="I121" s="52"/>
      <c r="J121" s="52"/>
    </row>
    <row r="122" spans="1:11" s="15" customFormat="1" ht="15" customHeight="1" x14ac:dyDescent="0.25">
      <c r="A122" s="50"/>
      <c r="B122" s="15">
        <f>B66</f>
        <v>-20</v>
      </c>
      <c r="C122" s="15">
        <f>C66</f>
        <v>23.775298389614552</v>
      </c>
      <c r="D122" s="15">
        <f>$C$119*B122+$D$119</f>
        <v>36000.000000000786</v>
      </c>
      <c r="E122" s="15">
        <f t="shared" ref="E122:E130" si="11">D122-C122</f>
        <v>35976.224701611172</v>
      </c>
      <c r="F122" s="15">
        <f>IF(SIGN(E122*E123)=1,0,1)</f>
        <v>0</v>
      </c>
      <c r="G122" s="53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25">
      <c r="A123" s="50"/>
      <c r="B123" s="15">
        <f t="shared" ref="B123:C130" si="12">B67</f>
        <v>-15</v>
      </c>
      <c r="C123" s="15">
        <f t="shared" si="12"/>
        <v>28.360963769285064</v>
      </c>
      <c r="D123" s="15">
        <f>$C$119*B123+$D$119</f>
        <v>13500.000000000291</v>
      </c>
      <c r="E123" s="15">
        <f t="shared" si="11"/>
        <v>13471.639036231007</v>
      </c>
      <c r="F123" s="15">
        <f t="shared" ref="F123:F129" si="13">IF(SIGN(E123*E124)=1,0,1)</f>
        <v>1</v>
      </c>
      <c r="G123" s="53"/>
      <c r="H123" s="15">
        <f>INDEX(B122:B130,G122)</f>
        <v>-15</v>
      </c>
      <c r="I123" s="15">
        <f>INDEX(C122:C130,G122)</f>
        <v>28.360963769285064</v>
      </c>
      <c r="J123" s="15">
        <f>INDEX(D122:D130,G122)</f>
        <v>13500.000000000291</v>
      </c>
    </row>
    <row r="124" spans="1:11" s="15" customFormat="1" ht="15" customHeight="1" x14ac:dyDescent="0.25">
      <c r="A124" s="50"/>
      <c r="B124" s="15">
        <f t="shared" si="12"/>
        <v>-7</v>
      </c>
      <c r="C124" s="15">
        <f t="shared" si="12"/>
        <v>36.875417514129289</v>
      </c>
      <c r="D124" s="15">
        <f t="shared" ref="D124:D130" si="14">$C$119*B124+$D$119</f>
        <v>-22500.000000000484</v>
      </c>
      <c r="E124" s="15">
        <f t="shared" si="11"/>
        <v>-22536.875417514613</v>
      </c>
      <c r="F124" s="15">
        <f t="shared" si="13"/>
        <v>0</v>
      </c>
      <c r="G124" s="53"/>
      <c r="H124" s="15">
        <f>INDEX(B122:B130,G122+1)</f>
        <v>-7</v>
      </c>
      <c r="I124" s="15">
        <f>INDEX(C122:C130,G122+1)</f>
        <v>36.875417514129289</v>
      </c>
      <c r="J124" s="15">
        <f>INDEX(D122:D130,G122+1)</f>
        <v>-22500.000000000484</v>
      </c>
    </row>
    <row r="125" spans="1:11" s="15" customFormat="1" ht="15" customHeight="1" x14ac:dyDescent="0.25">
      <c r="A125" s="50"/>
      <c r="B125" s="15">
        <f t="shared" si="12"/>
        <v>2</v>
      </c>
      <c r="C125" s="15">
        <f t="shared" si="12"/>
        <v>42.625722532942888</v>
      </c>
      <c r="D125" s="15">
        <f t="shared" si="14"/>
        <v>-63000.000000001361</v>
      </c>
      <c r="E125" s="15">
        <f t="shared" si="11"/>
        <v>-63042.625722534307</v>
      </c>
      <c r="F125" s="15">
        <f t="shared" si="13"/>
        <v>0</v>
      </c>
      <c r="G125" s="53"/>
      <c r="H125" s="52" t="s">
        <v>45</v>
      </c>
      <c r="I125" s="52"/>
      <c r="J125" s="52"/>
    </row>
    <row r="126" spans="1:11" s="15" customFormat="1" ht="15" customHeight="1" x14ac:dyDescent="0.25">
      <c r="A126" s="50"/>
      <c r="B126" s="15">
        <f t="shared" si="12"/>
        <v>7</v>
      </c>
      <c r="C126" s="15">
        <f t="shared" si="12"/>
        <v>47.188979706478008</v>
      </c>
      <c r="D126" s="15">
        <f>$C$119*B126+$D$119</f>
        <v>-85500.000000001848</v>
      </c>
      <c r="E126" s="15">
        <f t="shared" si="11"/>
        <v>-85547.188979708328</v>
      </c>
      <c r="F126" s="15">
        <f t="shared" si="13"/>
        <v>0</v>
      </c>
      <c r="G126" s="53"/>
      <c r="H126" s="36" t="s">
        <v>19</v>
      </c>
      <c r="I126" s="15">
        <f>SLOPE(I123:I124,H123:H124)</f>
        <v>1.0643067181055281</v>
      </c>
      <c r="J126" s="15">
        <f>SLOPE(J123:J124,H123:H124)</f>
        <v>-4500.0000000000964</v>
      </c>
    </row>
    <row r="127" spans="1:11" s="15" customFormat="1" ht="15" customHeight="1" x14ac:dyDescent="0.25">
      <c r="A127" s="50"/>
      <c r="B127" s="15">
        <f t="shared" si="12"/>
        <v>14</v>
      </c>
      <c r="C127" s="15">
        <f t="shared" si="12"/>
        <v>46.917000000000002</v>
      </c>
      <c r="D127" s="15">
        <f t="shared" si="14"/>
        <v>-117000.00000000253</v>
      </c>
      <c r="E127" s="15">
        <f t="shared" si="11"/>
        <v>-117046.91700000253</v>
      </c>
      <c r="F127" s="15">
        <f t="shared" si="13"/>
        <v>0</v>
      </c>
      <c r="G127" s="53"/>
      <c r="H127" s="36" t="s">
        <v>20</v>
      </c>
      <c r="I127" s="15">
        <f>INTERCEPT(I123:I124,H123:H124)</f>
        <v>44.325564540867987</v>
      </c>
      <c r="J127" s="15">
        <f>INTERCEPT(J123:J124,H123:H124)</f>
        <v>-54000.000000001157</v>
      </c>
    </row>
    <row r="128" spans="1:11" s="15" customFormat="1" ht="15.75" customHeight="1" x14ac:dyDescent="0.25">
      <c r="A128" s="50"/>
      <c r="B128" s="15">
        <f t="shared" si="12"/>
        <v>25</v>
      </c>
      <c r="C128" s="15">
        <f t="shared" si="12"/>
        <v>43.335000000000001</v>
      </c>
      <c r="D128" s="15">
        <f t="shared" si="14"/>
        <v>-166500.00000000361</v>
      </c>
      <c r="E128" s="15">
        <f t="shared" si="11"/>
        <v>-166543.3350000036</v>
      </c>
      <c r="F128" s="15">
        <f t="shared" si="13"/>
        <v>0</v>
      </c>
      <c r="G128" s="53"/>
      <c r="H128" s="52" t="s">
        <v>46</v>
      </c>
      <c r="I128" s="52"/>
      <c r="J128" s="52"/>
      <c r="K128" s="47" t="s">
        <v>51</v>
      </c>
    </row>
    <row r="129" spans="1:11" s="15" customFormat="1" ht="15" customHeight="1" x14ac:dyDescent="0.25">
      <c r="A129" s="50"/>
      <c r="B129" s="15">
        <f t="shared" si="12"/>
        <v>35</v>
      </c>
      <c r="C129" s="15">
        <f t="shared" si="12"/>
        <v>46.536000000000001</v>
      </c>
      <c r="D129" s="15">
        <f t="shared" si="14"/>
        <v>-211500.00000000457</v>
      </c>
      <c r="E129" s="15">
        <f t="shared" si="11"/>
        <v>-211546.53600000456</v>
      </c>
      <c r="F129" s="15">
        <f t="shared" si="13"/>
        <v>0</v>
      </c>
      <c r="G129" s="53"/>
      <c r="H129" s="52" t="s">
        <v>48</v>
      </c>
      <c r="I129" s="52"/>
      <c r="J129" s="45">
        <f>(J126*I127-I126*J127)/(J126-I126)</f>
        <v>31.546422796998304</v>
      </c>
      <c r="K129" s="15">
        <f>J129</f>
        <v>31.546422796998304</v>
      </c>
    </row>
    <row r="130" spans="1:11" s="15" customFormat="1" ht="15.75" customHeight="1" x14ac:dyDescent="0.25">
      <c r="A130" s="50"/>
      <c r="B130" s="15">
        <f t="shared" si="12"/>
        <v>0</v>
      </c>
      <c r="C130" s="15">
        <f t="shared" si="12"/>
        <v>0</v>
      </c>
      <c r="D130" s="15">
        <f t="shared" si="14"/>
        <v>-54000.000000001164</v>
      </c>
      <c r="E130" s="15">
        <f t="shared" si="11"/>
        <v>-54000.000000001164</v>
      </c>
      <c r="F130" s="15">
        <f>F102</f>
        <v>0</v>
      </c>
      <c r="G130" s="53"/>
      <c r="H130" s="52" t="s">
        <v>47</v>
      </c>
      <c r="I130" s="52"/>
      <c r="J130" s="45">
        <f>ROUND((J129-J127)/J126,1)</f>
        <v>-12</v>
      </c>
      <c r="K130" s="35">
        <f>G76</f>
        <v>-20</v>
      </c>
    </row>
    <row r="131" spans="1:11" s="15" customFormat="1" ht="15" customHeight="1" x14ac:dyDescent="0.25">
      <c r="A131" s="50"/>
      <c r="B131" s="52" t="s">
        <v>38</v>
      </c>
      <c r="C131" s="52"/>
      <c r="D131" s="52"/>
      <c r="E131" s="52"/>
      <c r="F131" s="52"/>
      <c r="G131" s="52"/>
      <c r="H131" s="52"/>
      <c r="I131" s="52"/>
      <c r="J131" s="52"/>
    </row>
    <row r="132" spans="1:11" s="15" customFormat="1" ht="15" customHeight="1" x14ac:dyDescent="0.25">
      <c r="A132" s="50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52" t="s">
        <v>42</v>
      </c>
      <c r="I132" s="52"/>
      <c r="J132" s="52"/>
    </row>
    <row r="133" spans="1:11" s="15" customFormat="1" ht="15" customHeight="1" x14ac:dyDescent="0.25">
      <c r="A133" s="50"/>
      <c r="B133" s="15">
        <f>B122</f>
        <v>-20</v>
      </c>
      <c r="C133" s="15">
        <f>D66</f>
        <v>16.937193684576386</v>
      </c>
      <c r="D133" s="15">
        <f>$C$119*B133+$D$119</f>
        <v>36000.000000000786</v>
      </c>
      <c r="E133" s="15">
        <f>D133-C133</f>
        <v>35983.062806316208</v>
      </c>
      <c r="F133" s="15">
        <f>IF(SIGN(E133*E134)=1,0,1)</f>
        <v>0</v>
      </c>
      <c r="G133" s="53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25">
      <c r="A134" s="50"/>
      <c r="B134" s="15">
        <f t="shared" ref="B134:B141" si="15">B123</f>
        <v>-15</v>
      </c>
      <c r="C134" s="15">
        <f t="shared" ref="C134:C141" si="16">D67</f>
        <v>25.100328246838107</v>
      </c>
      <c r="D134" s="15">
        <f t="shared" ref="D134:D141" si="17">$C$119*B134+$D$119</f>
        <v>13500.000000000291</v>
      </c>
      <c r="E134" s="15">
        <f t="shared" ref="E134:E141" si="18">D134-C134</f>
        <v>13474.899671753454</v>
      </c>
      <c r="F134" s="15">
        <f t="shared" ref="F134:F140" si="19">IF(SIGN(E134*E135)=1,0,1)</f>
        <v>1</v>
      </c>
      <c r="G134" s="53"/>
      <c r="H134" s="15">
        <f>INDEX(B133:B141,G133)</f>
        <v>-15</v>
      </c>
      <c r="I134" s="15">
        <f>INDEX(C133:C141,G133)</f>
        <v>25.100328246838107</v>
      </c>
      <c r="J134" s="15">
        <f>INDEX(D133:D141,G133)</f>
        <v>13500.000000000291</v>
      </c>
    </row>
    <row r="135" spans="1:11" s="15" customFormat="1" ht="15" customHeight="1" x14ac:dyDescent="0.25">
      <c r="A135" s="50"/>
      <c r="B135" s="15">
        <f t="shared" si="15"/>
        <v>-7</v>
      </c>
      <c r="C135" s="15">
        <f t="shared" si="16"/>
        <v>42.640633445331716</v>
      </c>
      <c r="D135" s="15">
        <f t="shared" si="17"/>
        <v>-22500.000000000484</v>
      </c>
      <c r="E135" s="15">
        <f t="shared" si="18"/>
        <v>-22542.640633445815</v>
      </c>
      <c r="F135" s="15">
        <f t="shared" si="19"/>
        <v>0</v>
      </c>
      <c r="G135" s="53"/>
      <c r="H135" s="15">
        <f>INDEX(B133:B141,G133+1)</f>
        <v>-7</v>
      </c>
      <c r="I135" s="15">
        <f>INDEX(C133:C141,G133+1)</f>
        <v>42.640633445331716</v>
      </c>
      <c r="J135" s="15">
        <f>INDEX(D133:D141,G133+1)</f>
        <v>-22500.000000000484</v>
      </c>
    </row>
    <row r="136" spans="1:11" s="15" customFormat="1" ht="15" customHeight="1" x14ac:dyDescent="0.25">
      <c r="A136" s="50"/>
      <c r="B136" s="15">
        <f t="shared" si="15"/>
        <v>2</v>
      </c>
      <c r="C136" s="15">
        <f t="shared" si="16"/>
        <v>45.577962041828073</v>
      </c>
      <c r="D136" s="15">
        <f t="shared" si="17"/>
        <v>-63000.000000001361</v>
      </c>
      <c r="E136" s="15">
        <f t="shared" si="18"/>
        <v>-63045.577962043186</v>
      </c>
      <c r="F136" s="15">
        <f t="shared" si="19"/>
        <v>0</v>
      </c>
      <c r="G136" s="53"/>
      <c r="H136" s="52" t="s">
        <v>45</v>
      </c>
      <c r="I136" s="52"/>
      <c r="J136" s="52"/>
    </row>
    <row r="137" spans="1:11" s="15" customFormat="1" ht="15" customHeight="1" x14ac:dyDescent="0.25">
      <c r="A137" s="50"/>
      <c r="B137" s="15">
        <f t="shared" si="15"/>
        <v>7</v>
      </c>
      <c r="C137" s="15">
        <f t="shared" si="16"/>
        <v>52.66094954912711</v>
      </c>
      <c r="D137" s="15">
        <f t="shared" si="17"/>
        <v>-85500.000000001848</v>
      </c>
      <c r="E137" s="15">
        <f t="shared" si="18"/>
        <v>-85552.660949550977</v>
      </c>
      <c r="F137" s="15">
        <f t="shared" si="19"/>
        <v>0</v>
      </c>
      <c r="G137" s="53"/>
      <c r="H137" s="36" t="s">
        <v>19</v>
      </c>
      <c r="I137" s="15">
        <f>SLOPE(I134:I135,H134:H135)</f>
        <v>2.1925381498117011</v>
      </c>
      <c r="J137" s="15">
        <f>SLOPE(J134:J135,H134:H135)</f>
        <v>-4500.0000000000964</v>
      </c>
    </row>
    <row r="138" spans="1:11" s="15" customFormat="1" ht="15" customHeight="1" x14ac:dyDescent="0.25">
      <c r="A138" s="50"/>
      <c r="B138" s="15">
        <f t="shared" si="15"/>
        <v>14</v>
      </c>
      <c r="C138" s="15">
        <f t="shared" si="16"/>
        <v>52.839438606842521</v>
      </c>
      <c r="D138" s="15">
        <f t="shared" si="17"/>
        <v>-117000.00000000253</v>
      </c>
      <c r="E138" s="15">
        <f>D138-C138</f>
        <v>-117052.83943860937</v>
      </c>
      <c r="F138" s="15">
        <f>IF(SIGN(E138*E139)=1,0,1)</f>
        <v>0</v>
      </c>
      <c r="G138" s="53"/>
      <c r="H138" s="36" t="s">
        <v>20</v>
      </c>
      <c r="I138" s="15">
        <f>INTERCEPT(I134:I135,H134:H135)</f>
        <v>57.988400494013618</v>
      </c>
      <c r="J138" s="15">
        <f>INTERCEPT(J134:J135,H134:H135)</f>
        <v>-54000.000000001157</v>
      </c>
    </row>
    <row r="139" spans="1:11" s="15" customFormat="1" ht="15.75" customHeight="1" x14ac:dyDescent="0.25">
      <c r="A139" s="50"/>
      <c r="B139" s="15">
        <f t="shared" si="15"/>
        <v>25</v>
      </c>
      <c r="C139" s="15">
        <f t="shared" si="16"/>
        <v>48.376909586502563</v>
      </c>
      <c r="D139" s="15">
        <f t="shared" si="17"/>
        <v>-166500.00000000361</v>
      </c>
      <c r="E139" s="15">
        <f t="shared" si="18"/>
        <v>-166548.37690959012</v>
      </c>
      <c r="F139" s="15">
        <f t="shared" si="19"/>
        <v>0</v>
      </c>
      <c r="G139" s="53"/>
      <c r="H139" s="52" t="s">
        <v>46</v>
      </c>
      <c r="I139" s="52"/>
      <c r="J139" s="52"/>
      <c r="K139" s="47" t="s">
        <v>51</v>
      </c>
    </row>
    <row r="140" spans="1:11" s="15" customFormat="1" x14ac:dyDescent="0.25">
      <c r="A140" s="50"/>
      <c r="B140" s="15">
        <f t="shared" si="15"/>
        <v>35</v>
      </c>
      <c r="C140" s="15">
        <f t="shared" si="16"/>
        <v>50.524697411949688</v>
      </c>
      <c r="D140" s="15">
        <f t="shared" si="17"/>
        <v>-211500.00000000457</v>
      </c>
      <c r="E140" s="15">
        <f t="shared" si="18"/>
        <v>-211550.52469741652</v>
      </c>
      <c r="F140" s="15">
        <f t="shared" si="19"/>
        <v>0</v>
      </c>
      <c r="G140" s="53"/>
      <c r="H140" s="52" t="s">
        <v>48</v>
      </c>
      <c r="I140" s="52"/>
      <c r="J140" s="45">
        <f>(J137*I138-I137*J138)/(J137-I137)</f>
        <v>31.662515746563574</v>
      </c>
      <c r="K140" s="15">
        <f>J140</f>
        <v>31.662515746563574</v>
      </c>
    </row>
    <row r="141" spans="1:11" s="15" customFormat="1" x14ac:dyDescent="0.25">
      <c r="A141" s="50"/>
      <c r="B141" s="15">
        <f t="shared" si="15"/>
        <v>0</v>
      </c>
      <c r="C141" s="15">
        <f t="shared" si="16"/>
        <v>0</v>
      </c>
      <c r="D141" s="15">
        <f t="shared" si="17"/>
        <v>-54000.000000001164</v>
      </c>
      <c r="E141" s="15">
        <f t="shared" si="18"/>
        <v>-54000.000000001164</v>
      </c>
      <c r="F141" s="15">
        <f>F102</f>
        <v>0</v>
      </c>
      <c r="G141" s="53"/>
      <c r="H141" s="52" t="s">
        <v>47</v>
      </c>
      <c r="I141" s="52"/>
      <c r="J141" s="45">
        <f>ROUND((J140-J138)/J137,1)</f>
        <v>-12</v>
      </c>
      <c r="K141" s="35">
        <f>G76</f>
        <v>-20</v>
      </c>
    </row>
    <row r="142" spans="1:11" s="15" customFormat="1" x14ac:dyDescent="0.25"/>
    <row r="143" spans="1:11" s="15" customFormat="1" x14ac:dyDescent="0.25"/>
    <row r="144" spans="1:11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</sheetData>
  <sheetProtection algorithmName="SHA-512" hashValue="0KskFBjnzROaYjX+yUn8iZk2V3eY3id4JrkOc2nTvjdE/cCIGI6iteW9HWAsIbH2vPrCuNKLPVVjfi9s3NUZ4g==" saltValue="nXxIJEFWcrTSvESCttFHJg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65:A74"/>
    <mergeCell ref="E65:H65"/>
    <mergeCell ref="E66:F67"/>
    <mergeCell ref="E68:F69"/>
    <mergeCell ref="E70:F73"/>
    <mergeCell ref="H141:I141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H101:I101"/>
    <mergeCell ref="H102:I102"/>
    <mergeCell ref="B103:J103"/>
    <mergeCell ref="H104:J104"/>
    <mergeCell ref="G105:G113"/>
    <mergeCell ref="H108:J108"/>
    <mergeCell ref="H112:I112"/>
    <mergeCell ref="H113:I113"/>
    <mergeCell ref="A48:A57"/>
    <mergeCell ref="E48:H48"/>
    <mergeCell ref="E49:F50"/>
    <mergeCell ref="E51:F52"/>
    <mergeCell ref="E53:F56"/>
    <mergeCell ref="H111:J111"/>
    <mergeCell ref="A75:A86"/>
    <mergeCell ref="F75:F77"/>
    <mergeCell ref="B78:E78"/>
    <mergeCell ref="F78:F80"/>
    <mergeCell ref="B81:E81"/>
    <mergeCell ref="E82:E86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</mergeCells>
  <dataValidations count="3">
    <dataValidation type="list" allowBlank="1" showInputMessage="1" showErrorMessage="1" sqref="C7" xr:uid="{70CE244D-C61C-4B3A-9ECA-4D4152BE60EB}">
      <formula1>$G$68:$G$69</formula1>
    </dataValidation>
    <dataValidation type="list" allowBlank="1" showInputMessage="1" showErrorMessage="1" sqref="C9" xr:uid="{02B7B80B-1B65-49A1-A821-D77BAFD6B913}">
      <formula1>$G$66:$G$67</formula1>
    </dataValidation>
    <dataValidation type="list" allowBlank="1" showInputMessage="1" showErrorMessage="1" sqref="C10" xr:uid="{435EDDB8-CEB9-4071-93C1-1C5A5A7101BD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BE87-0BF0-4F67-B688-48665D419B67}">
  <sheetPr codeName="List3">
    <pageSetUpPr fitToPage="1"/>
  </sheetPr>
  <dimension ref="A1:HW343"/>
  <sheetViews>
    <sheetView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5"/>
    <col min="232" max="16384" width="9.140625" style="12"/>
  </cols>
  <sheetData>
    <row r="1" spans="1:13" ht="9.9499999999999993" customHeight="1" x14ac:dyDescent="0.25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9.9499999999999993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9.949999999999999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x14ac:dyDescent="0.25">
      <c r="A4" s="1"/>
      <c r="B4" s="71" t="s">
        <v>0</v>
      </c>
      <c r="C4" s="71"/>
      <c r="D4" s="71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1"/>
      <c r="C5" s="71"/>
      <c r="D5" s="71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60" t="s">
        <v>1</v>
      </c>
      <c r="B6" s="61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60" t="s">
        <v>3</v>
      </c>
      <c r="B7" s="61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60" t="s">
        <v>9</v>
      </c>
      <c r="B8" s="61"/>
      <c r="C8" s="17">
        <v>31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60" t="s">
        <v>7</v>
      </c>
      <c r="B9" s="61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"/>
      <c r="B10" s="14" t="s">
        <v>57</v>
      </c>
      <c r="C10" s="16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4" t="s">
        <v>60</v>
      </c>
      <c r="C11" s="18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7" t="s">
        <v>58</v>
      </c>
      <c r="F12" s="57"/>
      <c r="G12" s="57"/>
      <c r="H12" s="57"/>
      <c r="I12" s="57"/>
      <c r="J12" s="57"/>
      <c r="K12" s="57"/>
      <c r="L12" s="57"/>
      <c r="M12" s="2"/>
    </row>
    <row r="13" spans="1:13" ht="15" customHeight="1" x14ac:dyDescent="0.25">
      <c r="A13" s="1"/>
      <c r="B13" s="58" t="s">
        <v>59</v>
      </c>
      <c r="C13" s="59"/>
      <c r="D13" s="59"/>
      <c r="E13" s="57"/>
      <c r="F13" s="57"/>
      <c r="G13" s="57"/>
      <c r="H13" s="57"/>
      <c r="I13" s="57"/>
      <c r="J13" s="57"/>
      <c r="K13" s="57"/>
      <c r="L13" s="57"/>
      <c r="M13" s="2"/>
    </row>
    <row r="14" spans="1:13" x14ac:dyDescent="0.25">
      <c r="A14" s="1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2"/>
    </row>
    <row r="15" spans="1:13" x14ac:dyDescent="0.25">
      <c r="A15" s="1"/>
      <c r="B15" s="59"/>
      <c r="C15" s="59"/>
      <c r="D15" s="59"/>
      <c r="E15" s="57"/>
      <c r="F15" s="57"/>
      <c r="G15" s="57"/>
      <c r="H15" s="57"/>
      <c r="I15" s="57"/>
      <c r="J15" s="57"/>
      <c r="K15" s="57"/>
      <c r="L15" s="57"/>
      <c r="M15" s="2"/>
    </row>
    <row r="16" spans="1:13" x14ac:dyDescent="0.25">
      <c r="A16" s="1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2"/>
    </row>
    <row r="17" spans="1:13" x14ac:dyDescent="0.25">
      <c r="A17" s="1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  <c r="M17" s="2"/>
    </row>
    <row r="18" spans="1:13" x14ac:dyDescent="0.25">
      <c r="A18" s="1"/>
      <c r="B18" s="59"/>
      <c r="C18" s="59"/>
      <c r="D18" s="59"/>
      <c r="E18" s="57"/>
      <c r="F18" s="57"/>
      <c r="G18" s="57"/>
      <c r="H18" s="57"/>
      <c r="I18" s="57"/>
      <c r="J18" s="57"/>
      <c r="K18" s="57"/>
      <c r="L18" s="57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s="15" customFormat="1" x14ac:dyDescent="0.25">
      <c r="A48" s="50" t="s">
        <v>21</v>
      </c>
      <c r="B48" s="21" t="s">
        <v>18</v>
      </c>
      <c r="C48" s="21" t="s">
        <v>61</v>
      </c>
      <c r="D48" s="21" t="s">
        <v>62</v>
      </c>
      <c r="E48" s="51" t="s">
        <v>30</v>
      </c>
      <c r="F48" s="51"/>
      <c r="G48" s="51"/>
      <c r="H48" s="51"/>
      <c r="I48" s="20"/>
      <c r="J48" s="20"/>
      <c r="K48" s="20"/>
      <c r="L48" s="20"/>
      <c r="M48" s="20"/>
    </row>
    <row r="49" spans="1:13" s="15" customFormat="1" x14ac:dyDescent="0.25">
      <c r="A49" s="50"/>
      <c r="B49" s="22">
        <v>-20</v>
      </c>
      <c r="C49" s="48">
        <v>6.5206356467653528</v>
      </c>
      <c r="D49" s="48">
        <v>7.8598369486337418</v>
      </c>
      <c r="E49" s="54" t="s">
        <v>31</v>
      </c>
      <c r="F49" s="54"/>
      <c r="G49" s="24" t="s">
        <v>8</v>
      </c>
      <c r="I49" s="20"/>
      <c r="J49" s="20"/>
      <c r="K49" s="20"/>
      <c r="L49" s="20"/>
      <c r="M49" s="20"/>
    </row>
    <row r="50" spans="1:13" s="15" customFormat="1" x14ac:dyDescent="0.25">
      <c r="A50" s="50"/>
      <c r="B50" s="22">
        <v>-15</v>
      </c>
      <c r="C50" s="48">
        <v>8.5866989474665463</v>
      </c>
      <c r="D50" s="48">
        <v>9.5358310759959615</v>
      </c>
      <c r="E50" s="54"/>
      <c r="F50" s="54"/>
      <c r="G50" s="24" t="s">
        <v>13</v>
      </c>
      <c r="I50" s="20"/>
      <c r="J50" s="20"/>
      <c r="K50" s="20"/>
      <c r="L50" s="20"/>
      <c r="M50" s="20"/>
    </row>
    <row r="51" spans="1:13" s="15" customFormat="1" x14ac:dyDescent="0.25">
      <c r="A51" s="50"/>
      <c r="B51" s="22">
        <v>-7</v>
      </c>
      <c r="C51" s="48">
        <v>11.669525228934061</v>
      </c>
      <c r="D51" s="48">
        <v>13.733653589482001</v>
      </c>
      <c r="E51" s="54" t="s">
        <v>32</v>
      </c>
      <c r="F51" s="54"/>
      <c r="G51" s="24">
        <v>15</v>
      </c>
      <c r="I51" s="20"/>
      <c r="J51" s="20"/>
      <c r="K51" s="20"/>
      <c r="L51" s="20"/>
      <c r="M51" s="20"/>
    </row>
    <row r="52" spans="1:13" s="15" customFormat="1" x14ac:dyDescent="0.25">
      <c r="A52" s="50"/>
      <c r="B52" s="22">
        <v>2</v>
      </c>
      <c r="C52" s="48">
        <v>13.496490670046001</v>
      </c>
      <c r="D52" s="48">
        <v>15.182602547375733</v>
      </c>
      <c r="E52" s="54"/>
      <c r="F52" s="54"/>
      <c r="G52" s="24">
        <v>20</v>
      </c>
      <c r="I52" s="20"/>
      <c r="J52" s="20"/>
      <c r="K52" s="20"/>
      <c r="L52" s="20"/>
      <c r="M52" s="20"/>
    </row>
    <row r="53" spans="1:13" s="15" customFormat="1" x14ac:dyDescent="0.25">
      <c r="A53" s="50"/>
      <c r="B53" s="22">
        <v>7</v>
      </c>
      <c r="C53" s="48">
        <v>14.796806862577656</v>
      </c>
      <c r="D53" s="48">
        <v>16.962010331799302</v>
      </c>
      <c r="E53" s="54" t="s">
        <v>33</v>
      </c>
      <c r="F53" s="54"/>
      <c r="G53" s="24">
        <v>-12</v>
      </c>
      <c r="I53" s="20"/>
      <c r="J53" s="20"/>
      <c r="K53" s="20" t="s">
        <v>56</v>
      </c>
      <c r="L53" s="20"/>
      <c r="M53" s="20"/>
    </row>
    <row r="54" spans="1:13" s="15" customFormat="1" x14ac:dyDescent="0.25">
      <c r="A54" s="50"/>
      <c r="B54" s="22">
        <v>14</v>
      </c>
      <c r="C54" s="48">
        <v>15.397</v>
      </c>
      <c r="D54" s="48">
        <v>16.465420404779806</v>
      </c>
      <c r="E54" s="54"/>
      <c r="F54" s="54"/>
      <c r="G54" s="24">
        <v>-15</v>
      </c>
      <c r="I54" s="20"/>
      <c r="J54" s="20"/>
      <c r="K54" s="20"/>
      <c r="L54" s="20"/>
      <c r="M54" s="20"/>
    </row>
    <row r="55" spans="1:13" s="15" customFormat="1" x14ac:dyDescent="0.25">
      <c r="A55" s="50"/>
      <c r="B55" s="22">
        <v>25</v>
      </c>
      <c r="C55" s="48">
        <v>14.494999999999999</v>
      </c>
      <c r="D55" s="48">
        <v>15.103091302296809</v>
      </c>
      <c r="E55" s="54"/>
      <c r="F55" s="54"/>
      <c r="G55" s="24">
        <v>-17</v>
      </c>
      <c r="I55" s="20"/>
      <c r="J55" s="20"/>
      <c r="K55" s="20"/>
      <c r="L55" s="20"/>
      <c r="M55" s="20"/>
    </row>
    <row r="56" spans="1:13" s="15" customFormat="1" x14ac:dyDescent="0.25">
      <c r="A56" s="50"/>
      <c r="B56" s="22">
        <v>35</v>
      </c>
      <c r="C56" s="48">
        <v>15.265000000000001</v>
      </c>
      <c r="D56" s="48">
        <v>15.090514340724095</v>
      </c>
      <c r="E56" s="54"/>
      <c r="F56" s="54"/>
      <c r="G56" s="24">
        <v>-20</v>
      </c>
      <c r="I56" s="20"/>
      <c r="J56" s="20"/>
      <c r="K56" s="20"/>
      <c r="L56" s="20"/>
      <c r="M56" s="20"/>
    </row>
    <row r="57" spans="1:13" s="15" customFormat="1" x14ac:dyDescent="0.25">
      <c r="A57" s="50"/>
      <c r="B57" s="25"/>
      <c r="C57" s="26"/>
      <c r="D57" s="26"/>
      <c r="I57" s="20"/>
      <c r="J57" s="20"/>
      <c r="K57" s="20"/>
      <c r="L57" s="20"/>
      <c r="M57" s="20"/>
    </row>
    <row r="58" spans="1:13" s="15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s="15" customFormat="1" x14ac:dyDescent="0.25">
      <c r="A59" s="20"/>
      <c r="B59" s="27" t="s">
        <v>53</v>
      </c>
      <c r="C59" s="20" t="s">
        <v>55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5" customFormat="1" x14ac:dyDescent="0.25">
      <c r="A60" s="20"/>
      <c r="B60" s="20"/>
      <c r="C60" s="20">
        <v>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s="15" customFormat="1" x14ac:dyDescent="0.25">
      <c r="A61" s="20"/>
      <c r="B61" s="20"/>
      <c r="C61" s="20"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s="15" customFormat="1" x14ac:dyDescent="0.25">
      <c r="A62" s="20"/>
      <c r="B62" s="20"/>
      <c r="C62" s="20">
        <v>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5" customFormat="1" x14ac:dyDescent="0.25">
      <c r="A63" s="20"/>
      <c r="B63" s="20"/>
      <c r="C63" s="20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s="15" customFormat="1" x14ac:dyDescent="0.25">
      <c r="A64" s="28"/>
      <c r="B64" s="28"/>
      <c r="C64" s="28"/>
    </row>
    <row r="65" spans="1:11" s="15" customFormat="1" ht="24" x14ac:dyDescent="0.25">
      <c r="A65" s="50" t="s">
        <v>21</v>
      </c>
      <c r="B65" s="21" t="s">
        <v>18</v>
      </c>
      <c r="C65" s="21" t="s">
        <v>36</v>
      </c>
      <c r="D65" s="21" t="s">
        <v>35</v>
      </c>
      <c r="E65" s="51" t="s">
        <v>30</v>
      </c>
      <c r="F65" s="51"/>
      <c r="G65" s="51"/>
      <c r="H65" s="51"/>
      <c r="K65" s="15" t="s">
        <v>52</v>
      </c>
    </row>
    <row r="66" spans="1:11" s="15" customFormat="1" x14ac:dyDescent="0.25">
      <c r="A66" s="50"/>
      <c r="B66" s="29">
        <f>B49</f>
        <v>-20</v>
      </c>
      <c r="C66" s="29">
        <f t="shared" ref="C66:D74" si="0">IF($C$10=$C$59,C49*1,$C$10*C49)</f>
        <v>13.041271293530706</v>
      </c>
      <c r="D66" s="29">
        <f t="shared" si="0"/>
        <v>15.719673897267484</v>
      </c>
      <c r="E66" s="54" t="s">
        <v>31</v>
      </c>
      <c r="F66" s="54"/>
      <c r="G66" s="24" t="s">
        <v>8</v>
      </c>
      <c r="K66" s="15">
        <v>1</v>
      </c>
    </row>
    <row r="67" spans="1:11" s="15" customFormat="1" x14ac:dyDescent="0.25">
      <c r="A67" s="50"/>
      <c r="B67" s="29">
        <f t="shared" ref="B67:B74" si="1">B50</f>
        <v>-15</v>
      </c>
      <c r="C67" s="29">
        <f t="shared" si="0"/>
        <v>17.173397894933093</v>
      </c>
      <c r="D67" s="29">
        <f t="shared" si="0"/>
        <v>19.071662151991923</v>
      </c>
      <c r="E67" s="54"/>
      <c r="F67" s="54"/>
      <c r="G67" s="24" t="s">
        <v>13</v>
      </c>
      <c r="K67" s="15">
        <v>2</v>
      </c>
    </row>
    <row r="68" spans="1:11" s="15" customFormat="1" x14ac:dyDescent="0.25">
      <c r="A68" s="50"/>
      <c r="B68" s="29">
        <f t="shared" si="1"/>
        <v>-7</v>
      </c>
      <c r="C68" s="29">
        <f t="shared" si="0"/>
        <v>23.339050457868122</v>
      </c>
      <c r="D68" s="29">
        <f t="shared" si="0"/>
        <v>27.467307178964003</v>
      </c>
      <c r="E68" s="54" t="s">
        <v>32</v>
      </c>
      <c r="F68" s="54"/>
      <c r="G68" s="24">
        <v>15</v>
      </c>
      <c r="K68" s="15">
        <v>3</v>
      </c>
    </row>
    <row r="69" spans="1:11" s="15" customFormat="1" x14ac:dyDescent="0.25">
      <c r="A69" s="50"/>
      <c r="B69" s="29">
        <f t="shared" si="1"/>
        <v>2</v>
      </c>
      <c r="C69" s="29">
        <f t="shared" si="0"/>
        <v>26.992981340092001</v>
      </c>
      <c r="D69" s="29">
        <f t="shared" si="0"/>
        <v>30.365205094751467</v>
      </c>
      <c r="E69" s="54"/>
      <c r="F69" s="54"/>
      <c r="G69" s="24">
        <v>20</v>
      </c>
      <c r="K69" s="15">
        <v>4</v>
      </c>
    </row>
    <row r="70" spans="1:11" s="15" customFormat="1" x14ac:dyDescent="0.25">
      <c r="A70" s="50"/>
      <c r="B70" s="29">
        <f t="shared" si="1"/>
        <v>7</v>
      </c>
      <c r="C70" s="29">
        <f t="shared" si="0"/>
        <v>29.593613725155311</v>
      </c>
      <c r="D70" s="29">
        <f t="shared" si="0"/>
        <v>33.924020663598604</v>
      </c>
      <c r="E70" s="54" t="s">
        <v>33</v>
      </c>
      <c r="F70" s="54"/>
      <c r="G70" s="24">
        <v>-12</v>
      </c>
      <c r="K70" s="15">
        <v>5</v>
      </c>
    </row>
    <row r="71" spans="1:11" s="15" customFormat="1" x14ac:dyDescent="0.25">
      <c r="A71" s="50"/>
      <c r="B71" s="29">
        <f t="shared" si="1"/>
        <v>14</v>
      </c>
      <c r="C71" s="29">
        <f t="shared" si="0"/>
        <v>30.794</v>
      </c>
      <c r="D71" s="29">
        <f t="shared" si="0"/>
        <v>32.930840809559612</v>
      </c>
      <c r="E71" s="54"/>
      <c r="F71" s="54"/>
      <c r="G71" s="24">
        <v>-15</v>
      </c>
    </row>
    <row r="72" spans="1:11" s="15" customFormat="1" x14ac:dyDescent="0.25">
      <c r="A72" s="50"/>
      <c r="B72" s="29">
        <f t="shared" si="1"/>
        <v>25</v>
      </c>
      <c r="C72" s="29">
        <f t="shared" si="0"/>
        <v>28.99</v>
      </c>
      <c r="D72" s="29">
        <f t="shared" si="0"/>
        <v>30.206182604593618</v>
      </c>
      <c r="E72" s="54"/>
      <c r="F72" s="54"/>
      <c r="G72" s="24">
        <v>-17</v>
      </c>
    </row>
    <row r="73" spans="1:11" s="15" customFormat="1" x14ac:dyDescent="0.25">
      <c r="A73" s="50"/>
      <c r="B73" s="29">
        <f t="shared" si="1"/>
        <v>35</v>
      </c>
      <c r="C73" s="29">
        <f t="shared" si="0"/>
        <v>30.53</v>
      </c>
      <c r="D73" s="29">
        <f t="shared" si="0"/>
        <v>30.18102868144819</v>
      </c>
      <c r="E73" s="54"/>
      <c r="F73" s="54"/>
      <c r="G73" s="24">
        <v>-20</v>
      </c>
    </row>
    <row r="74" spans="1:11" s="15" customFormat="1" x14ac:dyDescent="0.25">
      <c r="A74" s="50"/>
      <c r="B74" s="29">
        <f t="shared" si="1"/>
        <v>0</v>
      </c>
      <c r="C74" s="29">
        <f t="shared" si="0"/>
        <v>0</v>
      </c>
      <c r="D74" s="29">
        <f t="shared" si="0"/>
        <v>0</v>
      </c>
    </row>
    <row r="75" spans="1:11" s="15" customFormat="1" ht="15" customHeight="1" x14ac:dyDescent="0.25">
      <c r="A75" s="50" t="s">
        <v>22</v>
      </c>
      <c r="B75" s="24" t="s">
        <v>23</v>
      </c>
      <c r="C75" s="30" t="s">
        <v>10</v>
      </c>
      <c r="D75" s="30" t="s">
        <v>11</v>
      </c>
      <c r="E75" s="24"/>
      <c r="F75" s="55" t="s">
        <v>28</v>
      </c>
      <c r="G75" s="20" t="s">
        <v>10</v>
      </c>
      <c r="H75" s="20" t="s">
        <v>11</v>
      </c>
    </row>
    <row r="76" spans="1:11" s="15" customFormat="1" ht="15" customHeight="1" x14ac:dyDescent="0.25">
      <c r="A76" s="50"/>
      <c r="B76" s="31" t="s">
        <v>12</v>
      </c>
      <c r="C76" s="30">
        <f>C7</f>
        <v>15</v>
      </c>
      <c r="D76" s="30">
        <f>C6</f>
        <v>-12</v>
      </c>
      <c r="E76" s="30" t="s">
        <v>2</v>
      </c>
      <c r="F76" s="55"/>
      <c r="G76" s="32">
        <v>-20</v>
      </c>
      <c r="H76" s="20">
        <f>D77</f>
        <v>31</v>
      </c>
    </row>
    <row r="77" spans="1:11" s="15" customFormat="1" ht="15.75" customHeight="1" x14ac:dyDescent="0.25">
      <c r="A77" s="50"/>
      <c r="B77" s="31" t="s">
        <v>4</v>
      </c>
      <c r="C77" s="33">
        <v>0</v>
      </c>
      <c r="D77" s="30">
        <f>IF(C9="OTOPNÁ TĚLESA",(C8)*1.1,(C8*1))</f>
        <v>31</v>
      </c>
      <c r="E77" s="30" t="s">
        <v>5</v>
      </c>
      <c r="F77" s="55"/>
      <c r="G77" s="20">
        <f>D76</f>
        <v>-12</v>
      </c>
      <c r="H77" s="20">
        <f>D77</f>
        <v>31</v>
      </c>
    </row>
    <row r="78" spans="1:11" s="15" customFormat="1" ht="15" customHeight="1" x14ac:dyDescent="0.25">
      <c r="A78" s="50"/>
      <c r="B78" s="51" t="s">
        <v>24</v>
      </c>
      <c r="C78" s="51"/>
      <c r="D78" s="51"/>
      <c r="E78" s="51"/>
      <c r="F78" s="55" t="s">
        <v>29</v>
      </c>
      <c r="G78" s="20" t="s">
        <v>10</v>
      </c>
      <c r="H78" s="20" t="s">
        <v>11</v>
      </c>
    </row>
    <row r="79" spans="1:11" s="15" customFormat="1" ht="15" customHeight="1" x14ac:dyDescent="0.25">
      <c r="A79" s="50"/>
      <c r="B79" s="20" t="s">
        <v>10</v>
      </c>
      <c r="C79" s="20">
        <f>C76</f>
        <v>15</v>
      </c>
      <c r="D79" s="34">
        <f>D76</f>
        <v>-12</v>
      </c>
      <c r="E79" s="20">
        <f>D76</f>
        <v>-12</v>
      </c>
      <c r="F79" s="55"/>
      <c r="G79" s="35">
        <f>G77</f>
        <v>-12</v>
      </c>
      <c r="H79" s="20">
        <f>H76</f>
        <v>31</v>
      </c>
    </row>
    <row r="80" spans="1:11" s="15" customFormat="1" ht="15.75" customHeight="1" x14ac:dyDescent="0.25">
      <c r="A80" s="50"/>
      <c r="B80" s="20" t="s">
        <v>11</v>
      </c>
      <c r="C80" s="34">
        <f>C77</f>
        <v>0</v>
      </c>
      <c r="D80" s="20">
        <f>D77</f>
        <v>31</v>
      </c>
      <c r="E80" s="34">
        <f>C77</f>
        <v>0</v>
      </c>
      <c r="F80" s="55"/>
      <c r="G80" s="20">
        <f>G77</f>
        <v>-12</v>
      </c>
      <c r="H80" s="32">
        <v>0</v>
      </c>
    </row>
    <row r="81" spans="1:10" s="15" customFormat="1" ht="15" customHeight="1" x14ac:dyDescent="0.25">
      <c r="A81" s="50"/>
      <c r="B81" s="51" t="s">
        <v>25</v>
      </c>
      <c r="C81" s="51"/>
      <c r="D81" s="51"/>
      <c r="E81" s="51"/>
    </row>
    <row r="82" spans="1:10" s="15" customFormat="1" ht="15" customHeight="1" x14ac:dyDescent="0.25">
      <c r="A82" s="50"/>
      <c r="B82" s="20" t="s">
        <v>26</v>
      </c>
      <c r="C82" s="36" t="s">
        <v>10</v>
      </c>
      <c r="D82" s="37" t="s">
        <v>11</v>
      </c>
      <c r="E82" s="52"/>
    </row>
    <row r="83" spans="1:10" s="15" customFormat="1" ht="15" customHeight="1" x14ac:dyDescent="0.25">
      <c r="A83" s="50"/>
      <c r="B83" s="36">
        <v>1</v>
      </c>
      <c r="C83" s="36">
        <f>C76</f>
        <v>15</v>
      </c>
      <c r="D83" s="37">
        <f>C77</f>
        <v>0</v>
      </c>
      <c r="E83" s="52"/>
    </row>
    <row r="84" spans="1:10" s="15" customFormat="1" ht="15.75" customHeight="1" x14ac:dyDescent="0.25">
      <c r="A84" s="50"/>
      <c r="B84" s="36">
        <v>2</v>
      </c>
      <c r="C84" s="36">
        <f>D76</f>
        <v>-12</v>
      </c>
      <c r="D84" s="36">
        <f>D77</f>
        <v>31</v>
      </c>
      <c r="E84" s="52"/>
    </row>
    <row r="85" spans="1:10" s="15" customFormat="1" x14ac:dyDescent="0.25">
      <c r="A85" s="50"/>
      <c r="B85" s="38"/>
      <c r="C85" s="38" t="s">
        <v>14</v>
      </c>
      <c r="D85" s="38" t="s">
        <v>15</v>
      </c>
      <c r="E85" s="52"/>
    </row>
    <row r="86" spans="1:10" s="15" customFormat="1" x14ac:dyDescent="0.25">
      <c r="A86" s="50"/>
      <c r="B86" s="20" t="s">
        <v>27</v>
      </c>
      <c r="C86" s="39" cm="1">
        <f t="array" ref="C86:D86">LINEST(D83:D84,C83:C84,1)</f>
        <v>-1.1481481481481479</v>
      </c>
      <c r="D86" s="40">
        <v>17.222222222222221</v>
      </c>
      <c r="E86" s="52"/>
    </row>
    <row r="87" spans="1:10" s="15" customFormat="1" ht="15" customHeight="1" x14ac:dyDescent="0.25">
      <c r="A87" s="50" t="s">
        <v>34</v>
      </c>
      <c r="B87" s="56" t="s">
        <v>36</v>
      </c>
      <c r="C87" s="56"/>
      <c r="D87" s="56" t="s">
        <v>35</v>
      </c>
      <c r="E87" s="56"/>
      <c r="F87" s="50"/>
      <c r="G87" s="50"/>
      <c r="H87" s="50"/>
      <c r="I87" s="50"/>
      <c r="J87" s="50"/>
    </row>
    <row r="88" spans="1:10" s="15" customFormat="1" ht="15" customHeight="1" x14ac:dyDescent="0.25">
      <c r="A88" s="50"/>
      <c r="B88" s="33" t="s">
        <v>10</v>
      </c>
      <c r="C88" s="33" t="s">
        <v>11</v>
      </c>
      <c r="D88" s="33" t="s">
        <v>10</v>
      </c>
      <c r="E88" s="33" t="s">
        <v>11</v>
      </c>
      <c r="F88" s="50"/>
      <c r="G88" s="50"/>
      <c r="H88" s="50"/>
      <c r="I88" s="50"/>
      <c r="J88" s="50"/>
    </row>
    <row r="89" spans="1:10" s="15" customFormat="1" ht="15" customHeight="1" x14ac:dyDescent="0.25">
      <c r="A89" s="50"/>
      <c r="B89" s="41">
        <f>B90</f>
        <v>-5.7644560833205247</v>
      </c>
      <c r="C89" s="42">
        <f>C90</f>
        <v>23.840671799368007</v>
      </c>
      <c r="D89" s="41">
        <f>D90</f>
        <v>-8.0047525142141982</v>
      </c>
      <c r="E89" s="42">
        <f>E90</f>
        <v>26.41286399780148</v>
      </c>
      <c r="F89" s="50"/>
      <c r="G89" s="50"/>
      <c r="H89" s="50"/>
      <c r="I89" s="50"/>
      <c r="J89" s="50"/>
    </row>
    <row r="90" spans="1:10" s="15" customFormat="1" ht="15" customHeight="1" x14ac:dyDescent="0.25">
      <c r="A90" s="50"/>
      <c r="B90" s="43">
        <f>J102</f>
        <v>-5.7644560833205247</v>
      </c>
      <c r="C90" s="42">
        <f>J101</f>
        <v>23.840671799368007</v>
      </c>
      <c r="D90" s="41">
        <f>J113</f>
        <v>-8.0047525142141982</v>
      </c>
      <c r="E90" s="44">
        <f>J112</f>
        <v>26.41286399780148</v>
      </c>
      <c r="F90" s="50"/>
      <c r="G90" s="50"/>
      <c r="H90" s="50"/>
      <c r="I90" s="50"/>
      <c r="J90" s="50"/>
    </row>
    <row r="91" spans="1:10" s="15" customFormat="1" ht="15" customHeight="1" x14ac:dyDescent="0.25">
      <c r="A91" s="50"/>
      <c r="B91" s="41">
        <f>B90</f>
        <v>-5.7644560833205247</v>
      </c>
      <c r="C91" s="42">
        <v>0</v>
      </c>
      <c r="D91" s="41">
        <f>D90</f>
        <v>-8.0047525142141982</v>
      </c>
      <c r="E91" s="42">
        <v>0</v>
      </c>
      <c r="F91" s="50"/>
      <c r="G91" s="50"/>
      <c r="H91" s="50"/>
      <c r="I91" s="50"/>
      <c r="J91" s="50"/>
    </row>
    <row r="92" spans="1:10" s="15" customFormat="1" ht="15" customHeight="1" x14ac:dyDescent="0.25">
      <c r="A92" s="50"/>
      <c r="B92" s="52" t="s">
        <v>37</v>
      </c>
      <c r="C92" s="52"/>
      <c r="D92" s="52"/>
      <c r="E92" s="52"/>
      <c r="F92" s="52"/>
      <c r="G92" s="52"/>
      <c r="H92" s="52"/>
      <c r="I92" s="52"/>
      <c r="J92" s="52"/>
    </row>
    <row r="93" spans="1:10" s="15" customFormat="1" ht="15" customHeight="1" x14ac:dyDescent="0.25">
      <c r="A93" s="50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52" t="s">
        <v>42</v>
      </c>
      <c r="I93" s="52"/>
      <c r="J93" s="52"/>
    </row>
    <row r="94" spans="1:10" s="15" customFormat="1" ht="15" customHeight="1" x14ac:dyDescent="0.25">
      <c r="A94" s="50"/>
      <c r="B94" s="15">
        <f t="shared" ref="B94:C102" si="2">B66</f>
        <v>-20</v>
      </c>
      <c r="C94" s="15">
        <f t="shared" si="2"/>
        <v>13.041271293530706</v>
      </c>
      <c r="D94" s="15">
        <f>$C$86*B94+$D$86</f>
        <v>40.185185185185176</v>
      </c>
      <c r="E94" s="15">
        <f>D94-C94</f>
        <v>27.143913891654471</v>
      </c>
      <c r="F94" s="15">
        <f>IF(SIGN(E94*E95)=1,0,1)</f>
        <v>0</v>
      </c>
      <c r="G94" s="53">
        <f>MATCH(1,F94:F102,0)</f>
        <v>3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25">
      <c r="A95" s="50"/>
      <c r="B95" s="15">
        <f t="shared" si="2"/>
        <v>-15</v>
      </c>
      <c r="C95" s="15">
        <f t="shared" si="2"/>
        <v>17.173397894933093</v>
      </c>
      <c r="D95" s="15">
        <f t="shared" ref="D95:D102" si="3">$C$86*B95+$D$86</f>
        <v>34.444444444444443</v>
      </c>
      <c r="E95" s="15">
        <f t="shared" ref="E95:E102" si="4">D95-C95</f>
        <v>17.27104654951135</v>
      </c>
      <c r="F95" s="15">
        <f t="shared" ref="F95:F101" si="5">IF(SIGN(E95*E96)=1,0,1)</f>
        <v>0</v>
      </c>
      <c r="G95" s="53"/>
      <c r="H95" s="15">
        <f>INDEX(B94:B102,G94)</f>
        <v>-7</v>
      </c>
      <c r="I95" s="15">
        <f>INDEX(C94:C102,G94)</f>
        <v>23.339050457868122</v>
      </c>
      <c r="J95" s="15">
        <f>INDEX(D94:D102,G94)</f>
        <v>25.259259259259256</v>
      </c>
    </row>
    <row r="96" spans="1:10" s="15" customFormat="1" ht="15" customHeight="1" x14ac:dyDescent="0.25">
      <c r="A96" s="50"/>
      <c r="B96" s="15">
        <f t="shared" si="2"/>
        <v>-7</v>
      </c>
      <c r="C96" s="15">
        <f t="shared" si="2"/>
        <v>23.339050457868122</v>
      </c>
      <c r="D96" s="15">
        <f t="shared" si="3"/>
        <v>25.259259259259256</v>
      </c>
      <c r="E96" s="15">
        <f t="shared" si="4"/>
        <v>1.9202088013911336</v>
      </c>
      <c r="F96" s="15">
        <f t="shared" si="5"/>
        <v>1</v>
      </c>
      <c r="G96" s="53"/>
      <c r="H96" s="15">
        <f>INDEX(B94:B102,G94+1)</f>
        <v>2</v>
      </c>
      <c r="I96" s="15">
        <f>INDEX(C94:C102,G94+1)</f>
        <v>26.992981340092001</v>
      </c>
      <c r="J96" s="15">
        <f>INDEX(D94:D102,G94+1)</f>
        <v>14.925925925925926</v>
      </c>
    </row>
    <row r="97" spans="1:10" s="15" customFormat="1" ht="15" customHeight="1" x14ac:dyDescent="0.25">
      <c r="A97" s="50"/>
      <c r="B97" s="15">
        <f t="shared" si="2"/>
        <v>2</v>
      </c>
      <c r="C97" s="15">
        <f t="shared" si="2"/>
        <v>26.992981340092001</v>
      </c>
      <c r="D97" s="15">
        <f t="shared" si="3"/>
        <v>14.925925925925926</v>
      </c>
      <c r="E97" s="15">
        <f t="shared" si="4"/>
        <v>-12.067055414166076</v>
      </c>
      <c r="F97" s="15">
        <f t="shared" si="5"/>
        <v>0</v>
      </c>
      <c r="G97" s="53"/>
      <c r="H97" s="52" t="s">
        <v>45</v>
      </c>
      <c r="I97" s="52"/>
      <c r="J97" s="52"/>
    </row>
    <row r="98" spans="1:10" s="15" customFormat="1" x14ac:dyDescent="0.25">
      <c r="A98" s="50"/>
      <c r="B98" s="15">
        <f t="shared" si="2"/>
        <v>7</v>
      </c>
      <c r="C98" s="15">
        <f t="shared" si="2"/>
        <v>29.593613725155311</v>
      </c>
      <c r="D98" s="15">
        <f t="shared" si="3"/>
        <v>9.1851851851851869</v>
      </c>
      <c r="E98" s="15">
        <f t="shared" si="4"/>
        <v>-20.408428539970124</v>
      </c>
      <c r="F98" s="15">
        <f t="shared" si="5"/>
        <v>0</v>
      </c>
      <c r="G98" s="53"/>
      <c r="H98" s="36" t="s">
        <v>19</v>
      </c>
      <c r="I98" s="15">
        <f>SLOPE(I95:I96,H95:H96)</f>
        <v>0.40599232024709758</v>
      </c>
      <c r="J98" s="15">
        <f>SLOPE(J95:J96,H95:H96)</f>
        <v>-1.1481481481481477</v>
      </c>
    </row>
    <row r="99" spans="1:10" s="15" customFormat="1" x14ac:dyDescent="0.25">
      <c r="A99" s="50"/>
      <c r="B99" s="15">
        <f t="shared" si="2"/>
        <v>14</v>
      </c>
      <c r="C99" s="15">
        <f t="shared" si="2"/>
        <v>30.794</v>
      </c>
      <c r="D99" s="15">
        <f t="shared" si="3"/>
        <v>1.1481481481481524</v>
      </c>
      <c r="E99" s="15">
        <f t="shared" si="4"/>
        <v>-29.645851851851848</v>
      </c>
      <c r="F99" s="15">
        <f t="shared" si="5"/>
        <v>0</v>
      </c>
      <c r="G99" s="53"/>
      <c r="H99" s="36" t="s">
        <v>20</v>
      </c>
      <c r="I99" s="15">
        <f>INTERCEPT(I95:I96,H95:H96)</f>
        <v>26.180996699597806</v>
      </c>
      <c r="J99" s="15">
        <f>INTERCEPT(J95:J96,H95:H96)</f>
        <v>17.222222222222221</v>
      </c>
    </row>
    <row r="100" spans="1:10" s="15" customFormat="1" x14ac:dyDescent="0.25">
      <c r="A100" s="50"/>
      <c r="B100" s="15">
        <f t="shared" si="2"/>
        <v>25</v>
      </c>
      <c r="C100" s="15">
        <f t="shared" si="2"/>
        <v>28.99</v>
      </c>
      <c r="D100" s="15">
        <f t="shared" si="3"/>
        <v>-11.481481481481477</v>
      </c>
      <c r="E100" s="15">
        <f t="shared" si="4"/>
        <v>-40.471481481481476</v>
      </c>
      <c r="F100" s="15">
        <f t="shared" si="5"/>
        <v>0</v>
      </c>
      <c r="G100" s="53"/>
      <c r="H100" s="52" t="s">
        <v>46</v>
      </c>
      <c r="I100" s="52"/>
      <c r="J100" s="52"/>
    </row>
    <row r="101" spans="1:10" s="15" customFormat="1" x14ac:dyDescent="0.25">
      <c r="A101" s="50"/>
      <c r="B101" s="15">
        <f t="shared" si="2"/>
        <v>35</v>
      </c>
      <c r="C101" s="15">
        <f t="shared" si="2"/>
        <v>30.53</v>
      </c>
      <c r="D101" s="15">
        <f t="shared" si="3"/>
        <v>-22.962962962962955</v>
      </c>
      <c r="E101" s="15">
        <f t="shared" si="4"/>
        <v>-53.492962962962956</v>
      </c>
      <c r="F101" s="15">
        <f t="shared" si="5"/>
        <v>1</v>
      </c>
      <c r="G101" s="53"/>
      <c r="H101" s="52" t="s">
        <v>47</v>
      </c>
      <c r="I101" s="52"/>
      <c r="J101" s="45">
        <f>(J98*I99-I98*J99)/(J98-I98)</f>
        <v>23.840671799368007</v>
      </c>
    </row>
    <row r="102" spans="1:10" s="15" customFormat="1" x14ac:dyDescent="0.25">
      <c r="A102" s="50"/>
      <c r="B102" s="15">
        <f t="shared" si="2"/>
        <v>0</v>
      </c>
      <c r="C102" s="15">
        <f t="shared" si="2"/>
        <v>0</v>
      </c>
      <c r="D102" s="15">
        <f t="shared" si="3"/>
        <v>17.222222222222221</v>
      </c>
      <c r="E102" s="15">
        <f t="shared" si="4"/>
        <v>17.222222222222221</v>
      </c>
      <c r="F102" s="15">
        <f>H80</f>
        <v>0</v>
      </c>
      <c r="G102" s="53"/>
      <c r="H102" s="52" t="s">
        <v>48</v>
      </c>
      <c r="I102" s="52"/>
      <c r="J102" s="45">
        <f>(J101-J99)/J98</f>
        <v>-5.7644560833205247</v>
      </c>
    </row>
    <row r="103" spans="1:10" s="15" customFormat="1" x14ac:dyDescent="0.25">
      <c r="A103" s="50"/>
      <c r="B103" s="52" t="s">
        <v>38</v>
      </c>
      <c r="C103" s="52"/>
      <c r="D103" s="52"/>
      <c r="E103" s="52"/>
      <c r="F103" s="52"/>
      <c r="G103" s="52"/>
      <c r="H103" s="52"/>
      <c r="I103" s="52"/>
      <c r="J103" s="52"/>
    </row>
    <row r="104" spans="1:10" s="15" customFormat="1" x14ac:dyDescent="0.25">
      <c r="A104" s="50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52" t="s">
        <v>42</v>
      </c>
      <c r="I104" s="52"/>
      <c r="J104" s="52"/>
    </row>
    <row r="105" spans="1:10" s="15" customFormat="1" x14ac:dyDescent="0.25">
      <c r="A105" s="50"/>
      <c r="B105" s="15">
        <f>B66</f>
        <v>-20</v>
      </c>
      <c r="C105" s="15">
        <f>D66</f>
        <v>15.719673897267484</v>
      </c>
      <c r="D105" s="15">
        <f>$C$86*B105+$D$86</f>
        <v>40.185185185185176</v>
      </c>
      <c r="E105" s="15">
        <f>D105-C105</f>
        <v>24.465511287917693</v>
      </c>
      <c r="F105" s="15">
        <f>IF(SIGN(E105*E106)=1,0,1)</f>
        <v>0</v>
      </c>
      <c r="G105" s="53">
        <f>MATCH(1,F105:F113,0)</f>
        <v>2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25">
      <c r="A106" s="50"/>
      <c r="B106" s="15">
        <f t="shared" ref="B106:B113" si="6">B67</f>
        <v>-15</v>
      </c>
      <c r="C106" s="15">
        <f t="shared" ref="C106:C113" si="7">D67</f>
        <v>19.071662151991923</v>
      </c>
      <c r="D106" s="15">
        <f t="shared" ref="D106:D113" si="8">$C$86*B106+$D$86</f>
        <v>34.444444444444443</v>
      </c>
      <c r="E106" s="15">
        <f t="shared" ref="E106:E113" si="9">D106-C106</f>
        <v>15.37278229245252</v>
      </c>
      <c r="F106" s="15">
        <f t="shared" ref="F106:F112" si="10">IF(SIGN(E106*E107)=1,0,1)</f>
        <v>1</v>
      </c>
      <c r="G106" s="53"/>
      <c r="H106" s="15">
        <f>INDEX(B105:B113,G105)</f>
        <v>-15</v>
      </c>
      <c r="I106" s="15">
        <f>INDEX(C105:C113,G105)</f>
        <v>19.071662151991923</v>
      </c>
      <c r="J106" s="15">
        <f>INDEX(D105:D113,G105)</f>
        <v>34.444444444444443</v>
      </c>
    </row>
    <row r="107" spans="1:10" s="15" customFormat="1" x14ac:dyDescent="0.25">
      <c r="A107" s="50"/>
      <c r="B107" s="15">
        <f t="shared" si="6"/>
        <v>-7</v>
      </c>
      <c r="C107" s="15">
        <f t="shared" si="7"/>
        <v>27.467307178964003</v>
      </c>
      <c r="D107" s="15">
        <f t="shared" si="8"/>
        <v>25.259259259259256</v>
      </c>
      <c r="E107" s="15">
        <f t="shared" si="9"/>
        <v>-2.2080479197047467</v>
      </c>
      <c r="F107" s="15">
        <f t="shared" si="10"/>
        <v>0</v>
      </c>
      <c r="G107" s="53"/>
      <c r="H107" s="15">
        <f>INDEX(B105:B113,G105+1)</f>
        <v>-7</v>
      </c>
      <c r="I107" s="15">
        <f>INDEX(C105:C113,G105+1)</f>
        <v>27.467307178964003</v>
      </c>
      <c r="J107" s="15">
        <f>INDEX(D105:D113,G105+1)</f>
        <v>25.259259259259256</v>
      </c>
    </row>
    <row r="108" spans="1:10" s="15" customFormat="1" x14ac:dyDescent="0.25">
      <c r="A108" s="50"/>
      <c r="B108" s="15">
        <f t="shared" si="6"/>
        <v>2</v>
      </c>
      <c r="C108" s="15">
        <f t="shared" si="7"/>
        <v>30.365205094751467</v>
      </c>
      <c r="D108" s="15">
        <f t="shared" si="8"/>
        <v>14.925925925925926</v>
      </c>
      <c r="E108" s="15">
        <f t="shared" si="9"/>
        <v>-15.439279168825541</v>
      </c>
      <c r="F108" s="15">
        <f t="shared" si="10"/>
        <v>0</v>
      </c>
      <c r="G108" s="53"/>
      <c r="H108" s="52" t="s">
        <v>45</v>
      </c>
      <c r="I108" s="52"/>
      <c r="J108" s="52"/>
    </row>
    <row r="109" spans="1:10" s="15" customFormat="1" x14ac:dyDescent="0.25">
      <c r="A109" s="50"/>
      <c r="B109" s="15">
        <f t="shared" si="6"/>
        <v>7</v>
      </c>
      <c r="C109" s="15">
        <f t="shared" si="7"/>
        <v>33.924020663598604</v>
      </c>
      <c r="D109" s="15">
        <f t="shared" si="8"/>
        <v>9.1851851851851869</v>
      </c>
      <c r="E109" s="15">
        <f t="shared" si="9"/>
        <v>-24.738835478413417</v>
      </c>
      <c r="F109" s="15">
        <f t="shared" si="10"/>
        <v>0</v>
      </c>
      <c r="G109" s="53"/>
      <c r="H109" s="36" t="s">
        <v>19</v>
      </c>
      <c r="I109" s="15">
        <f>SLOPE(I106:I107,H106:H107)</f>
        <v>1.04945562837151</v>
      </c>
      <c r="J109" s="15">
        <f>SLOPE(J106:J107,H106:H107)</f>
        <v>-1.1481481481481484</v>
      </c>
    </row>
    <row r="110" spans="1:10" s="15" customFormat="1" x14ac:dyDescent="0.25">
      <c r="A110" s="50"/>
      <c r="B110" s="15">
        <f t="shared" si="6"/>
        <v>14</v>
      </c>
      <c r="C110" s="15">
        <f t="shared" si="7"/>
        <v>32.930840809559612</v>
      </c>
      <c r="D110" s="15">
        <f t="shared" si="8"/>
        <v>1.1481481481481524</v>
      </c>
      <c r="E110" s="15">
        <f t="shared" si="9"/>
        <v>-31.78269266141146</v>
      </c>
      <c r="F110" s="15">
        <f t="shared" si="10"/>
        <v>0</v>
      </c>
      <c r="G110" s="53"/>
      <c r="H110" s="36" t="s">
        <v>20</v>
      </c>
      <c r="I110" s="15">
        <f>INTERCEPT(I106:I107,H106:H107)</f>
        <v>34.813496577564571</v>
      </c>
      <c r="J110" s="15">
        <f>INTERCEPT(J106:J107,H106:H107)</f>
        <v>17.222222222222214</v>
      </c>
    </row>
    <row r="111" spans="1:10" s="15" customFormat="1" x14ac:dyDescent="0.25">
      <c r="A111" s="50"/>
      <c r="B111" s="15">
        <f t="shared" si="6"/>
        <v>25</v>
      </c>
      <c r="C111" s="15">
        <f t="shared" si="7"/>
        <v>30.206182604593618</v>
      </c>
      <c r="D111" s="15">
        <f t="shared" si="8"/>
        <v>-11.481481481481477</v>
      </c>
      <c r="E111" s="15">
        <f t="shared" si="9"/>
        <v>-41.687664086075095</v>
      </c>
      <c r="F111" s="15">
        <f t="shared" si="10"/>
        <v>0</v>
      </c>
      <c r="G111" s="53"/>
      <c r="H111" s="52" t="s">
        <v>46</v>
      </c>
      <c r="I111" s="52"/>
      <c r="J111" s="52"/>
    </row>
    <row r="112" spans="1:10" s="15" customFormat="1" x14ac:dyDescent="0.25">
      <c r="A112" s="50"/>
      <c r="B112" s="15">
        <f t="shared" si="6"/>
        <v>35</v>
      </c>
      <c r="C112" s="15">
        <f t="shared" si="7"/>
        <v>30.18102868144819</v>
      </c>
      <c r="D112" s="15">
        <f t="shared" si="8"/>
        <v>-22.962962962962955</v>
      </c>
      <c r="E112" s="15">
        <f t="shared" si="9"/>
        <v>-53.143991644411145</v>
      </c>
      <c r="F112" s="15">
        <f t="shared" si="10"/>
        <v>1</v>
      </c>
      <c r="G112" s="53"/>
      <c r="H112" s="52" t="s">
        <v>47</v>
      </c>
      <c r="I112" s="52"/>
      <c r="J112" s="45">
        <f>(J109*I110-I109*J110)/(J109-I109)</f>
        <v>26.41286399780148</v>
      </c>
    </row>
    <row r="113" spans="1:11" s="15" customFormat="1" x14ac:dyDescent="0.25">
      <c r="A113" s="50"/>
      <c r="B113" s="15">
        <f t="shared" si="6"/>
        <v>0</v>
      </c>
      <c r="C113" s="15">
        <f t="shared" si="7"/>
        <v>0</v>
      </c>
      <c r="D113" s="15">
        <f t="shared" si="8"/>
        <v>17.222222222222221</v>
      </c>
      <c r="E113" s="15">
        <f t="shared" si="9"/>
        <v>17.222222222222221</v>
      </c>
      <c r="F113" s="15">
        <f>F102</f>
        <v>0</v>
      </c>
      <c r="G113" s="53"/>
      <c r="H113" s="52" t="s">
        <v>48</v>
      </c>
      <c r="I113" s="52"/>
      <c r="J113" s="45">
        <f>(J112-J110)/J109</f>
        <v>-8.0047525142141982</v>
      </c>
    </row>
    <row r="114" spans="1:11" s="15" customFormat="1" ht="15" customHeight="1" x14ac:dyDescent="0.25">
      <c r="A114" s="50" t="s">
        <v>50</v>
      </c>
      <c r="B114" s="51" t="s">
        <v>49</v>
      </c>
      <c r="C114" s="51"/>
      <c r="D114" s="51"/>
      <c r="E114" s="51"/>
      <c r="F114" s="51"/>
      <c r="G114" s="51"/>
      <c r="H114" s="51"/>
      <c r="I114" s="51"/>
      <c r="J114" s="51"/>
    </row>
    <row r="115" spans="1:11" s="15" customFormat="1" ht="15" customHeight="1" x14ac:dyDescent="0.25">
      <c r="A115" s="50"/>
      <c r="B115" s="20" t="s">
        <v>26</v>
      </c>
      <c r="C115" s="36" t="s">
        <v>10</v>
      </c>
      <c r="D115" s="37" t="s">
        <v>11</v>
      </c>
      <c r="E115" s="52"/>
      <c r="F115" s="52"/>
      <c r="G115" s="52"/>
      <c r="H115" s="52"/>
      <c r="I115" s="52"/>
      <c r="J115" s="52"/>
    </row>
    <row r="116" spans="1:11" s="15" customFormat="1" ht="15" customHeight="1" x14ac:dyDescent="0.25">
      <c r="A116" s="50"/>
      <c r="B116" s="36">
        <v>1</v>
      </c>
      <c r="C116" s="36">
        <f>G79-0.01</f>
        <v>-12.01</v>
      </c>
      <c r="D116" s="37">
        <f>H79</f>
        <v>31</v>
      </c>
      <c r="E116" s="52"/>
      <c r="F116" s="52"/>
      <c r="G116" s="52"/>
      <c r="H116" s="52"/>
      <c r="I116" s="52"/>
      <c r="J116" s="52"/>
    </row>
    <row r="117" spans="1:11" s="15" customFormat="1" ht="15" customHeight="1" x14ac:dyDescent="0.25">
      <c r="A117" s="50"/>
      <c r="B117" s="36">
        <v>2</v>
      </c>
      <c r="C117" s="36">
        <f>G80</f>
        <v>-12</v>
      </c>
      <c r="D117" s="36">
        <f>H80</f>
        <v>0</v>
      </c>
      <c r="E117" s="52"/>
      <c r="F117" s="52"/>
      <c r="G117" s="52"/>
      <c r="H117" s="52"/>
      <c r="I117" s="52"/>
      <c r="J117" s="52"/>
    </row>
    <row r="118" spans="1:11" s="15" customFormat="1" ht="15.75" customHeight="1" x14ac:dyDescent="0.25">
      <c r="A118" s="50"/>
      <c r="B118" s="38"/>
      <c r="C118" s="38" t="s">
        <v>14</v>
      </c>
      <c r="D118" s="38" t="s">
        <v>15</v>
      </c>
      <c r="E118" s="52"/>
      <c r="F118" s="52"/>
      <c r="G118" s="52"/>
      <c r="H118" s="52"/>
      <c r="I118" s="52"/>
      <c r="J118" s="52"/>
    </row>
    <row r="119" spans="1:11" s="15" customFormat="1" ht="15.75" customHeight="1" x14ac:dyDescent="0.25">
      <c r="A119" s="50"/>
      <c r="B119" s="20" t="s">
        <v>27</v>
      </c>
      <c r="C119" s="46" cm="1">
        <f t="array" ref="C119:D119">LINEST(D116:D117,C116:C117,1)</f>
        <v>-3100.0000000000659</v>
      </c>
      <c r="D119" s="40">
        <v>-37200.000000000786</v>
      </c>
      <c r="E119" s="52"/>
      <c r="F119" s="52"/>
      <c r="G119" s="52"/>
      <c r="H119" s="52"/>
      <c r="I119" s="52"/>
      <c r="J119" s="52"/>
    </row>
    <row r="120" spans="1:11" s="15" customFormat="1" ht="15" customHeight="1" x14ac:dyDescent="0.25">
      <c r="A120" s="50"/>
      <c r="B120" s="52" t="s">
        <v>37</v>
      </c>
      <c r="C120" s="52"/>
      <c r="D120" s="52"/>
      <c r="E120" s="52"/>
      <c r="F120" s="52"/>
      <c r="G120" s="52"/>
      <c r="H120" s="52"/>
      <c r="I120" s="52"/>
      <c r="J120" s="52"/>
    </row>
    <row r="121" spans="1:11" s="15" customFormat="1" ht="15" customHeight="1" x14ac:dyDescent="0.25">
      <c r="A121" s="50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52" t="s">
        <v>42</v>
      </c>
      <c r="I121" s="52"/>
      <c r="J121" s="52"/>
    </row>
    <row r="122" spans="1:11" s="15" customFormat="1" ht="15" customHeight="1" x14ac:dyDescent="0.25">
      <c r="A122" s="50"/>
      <c r="B122" s="15">
        <f>B66</f>
        <v>-20</v>
      </c>
      <c r="C122" s="15">
        <f>C66</f>
        <v>13.041271293530706</v>
      </c>
      <c r="D122" s="15">
        <f>$C$119*B122+$D$119</f>
        <v>24800.000000000531</v>
      </c>
      <c r="E122" s="15">
        <f t="shared" ref="E122:E130" si="11">D122-C122</f>
        <v>24786.958728706999</v>
      </c>
      <c r="F122" s="15">
        <f>IF(SIGN(E122*E123)=1,0,1)</f>
        <v>0</v>
      </c>
      <c r="G122" s="53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25">
      <c r="A123" s="50"/>
      <c r="B123" s="15">
        <f t="shared" ref="B123:C130" si="12">B67</f>
        <v>-15</v>
      </c>
      <c r="C123" s="15">
        <f t="shared" si="12"/>
        <v>17.173397894933093</v>
      </c>
      <c r="D123" s="15">
        <f>$C$119*B123+$D$119</f>
        <v>9300.0000000002037</v>
      </c>
      <c r="E123" s="15">
        <f t="shared" si="11"/>
        <v>9282.8266021052714</v>
      </c>
      <c r="F123" s="15">
        <f t="shared" ref="F123:F129" si="13">IF(SIGN(E123*E124)=1,0,1)</f>
        <v>1</v>
      </c>
      <c r="G123" s="53"/>
      <c r="H123" s="15">
        <f>INDEX(B122:B130,G122)</f>
        <v>-15</v>
      </c>
      <c r="I123" s="15">
        <f>INDEX(C122:C130,G122)</f>
        <v>17.173397894933093</v>
      </c>
      <c r="J123" s="15">
        <f>INDEX(D122:D130,G122)</f>
        <v>9300.0000000002037</v>
      </c>
    </row>
    <row r="124" spans="1:11" s="15" customFormat="1" ht="15" customHeight="1" x14ac:dyDescent="0.25">
      <c r="A124" s="50"/>
      <c r="B124" s="15">
        <f t="shared" si="12"/>
        <v>-7</v>
      </c>
      <c r="C124" s="15">
        <f t="shared" si="12"/>
        <v>23.339050457868122</v>
      </c>
      <c r="D124" s="15">
        <f t="shared" ref="D124:D130" si="14">$C$119*B124+$D$119</f>
        <v>-15500.000000000324</v>
      </c>
      <c r="E124" s="15">
        <f t="shared" si="11"/>
        <v>-15523.339050458191</v>
      </c>
      <c r="F124" s="15">
        <f t="shared" si="13"/>
        <v>0</v>
      </c>
      <c r="G124" s="53"/>
      <c r="H124" s="15">
        <f>INDEX(B122:B130,G122+1)</f>
        <v>-7</v>
      </c>
      <c r="I124" s="15">
        <f>INDEX(C122:C130,G122+1)</f>
        <v>23.339050457868122</v>
      </c>
      <c r="J124" s="15">
        <f>INDEX(D122:D130,G122+1)</f>
        <v>-15500.000000000324</v>
      </c>
    </row>
    <row r="125" spans="1:11" s="15" customFormat="1" ht="15" customHeight="1" x14ac:dyDescent="0.25">
      <c r="A125" s="50"/>
      <c r="B125" s="15">
        <f t="shared" si="12"/>
        <v>2</v>
      </c>
      <c r="C125" s="15">
        <f t="shared" si="12"/>
        <v>26.992981340092001</v>
      </c>
      <c r="D125" s="15">
        <f t="shared" si="14"/>
        <v>-43400.000000000917</v>
      </c>
      <c r="E125" s="15">
        <f t="shared" si="11"/>
        <v>-43426.992981341005</v>
      </c>
      <c r="F125" s="15">
        <f t="shared" si="13"/>
        <v>0</v>
      </c>
      <c r="G125" s="53"/>
      <c r="H125" s="52" t="s">
        <v>45</v>
      </c>
      <c r="I125" s="52"/>
      <c r="J125" s="52"/>
    </row>
    <row r="126" spans="1:11" s="15" customFormat="1" ht="15" customHeight="1" x14ac:dyDescent="0.25">
      <c r="A126" s="50"/>
      <c r="B126" s="15">
        <f t="shared" si="12"/>
        <v>7</v>
      </c>
      <c r="C126" s="15">
        <f t="shared" si="12"/>
        <v>29.593613725155311</v>
      </c>
      <c r="D126" s="15">
        <f>$C$119*B126+$D$119</f>
        <v>-58900.000000001251</v>
      </c>
      <c r="E126" s="15">
        <f t="shared" si="11"/>
        <v>-58929.593613726407</v>
      </c>
      <c r="F126" s="15">
        <f t="shared" si="13"/>
        <v>0</v>
      </c>
      <c r="G126" s="53"/>
      <c r="H126" s="36" t="s">
        <v>19</v>
      </c>
      <c r="I126" s="15">
        <f>SLOPE(I123:I124,H123:H124)</f>
        <v>0.77070657036687873</v>
      </c>
      <c r="J126" s="15">
        <f>SLOPE(J123:J124,H123:H124)</f>
        <v>-3100.0000000000659</v>
      </c>
    </row>
    <row r="127" spans="1:11" s="15" customFormat="1" ht="15" customHeight="1" x14ac:dyDescent="0.25">
      <c r="A127" s="50"/>
      <c r="B127" s="15">
        <f t="shared" si="12"/>
        <v>14</v>
      </c>
      <c r="C127" s="15">
        <f t="shared" si="12"/>
        <v>30.794</v>
      </c>
      <c r="D127" s="15">
        <f t="shared" si="14"/>
        <v>-80600.000000001717</v>
      </c>
      <c r="E127" s="15">
        <f t="shared" si="11"/>
        <v>-80630.794000001712</v>
      </c>
      <c r="F127" s="15">
        <f t="shared" si="13"/>
        <v>0</v>
      </c>
      <c r="G127" s="53"/>
      <c r="H127" s="36" t="s">
        <v>20</v>
      </c>
      <c r="I127" s="15">
        <f>INTERCEPT(I123:I124,H123:H124)</f>
        <v>28.733996450436273</v>
      </c>
      <c r="J127" s="15">
        <f>INTERCEPT(J123:J124,H123:H124)</f>
        <v>-37200.000000000786</v>
      </c>
    </row>
    <row r="128" spans="1:11" s="15" customFormat="1" ht="15.75" customHeight="1" x14ac:dyDescent="0.25">
      <c r="A128" s="50"/>
      <c r="B128" s="15">
        <f t="shared" si="12"/>
        <v>25</v>
      </c>
      <c r="C128" s="15">
        <f t="shared" si="12"/>
        <v>28.99</v>
      </c>
      <c r="D128" s="15">
        <f t="shared" si="14"/>
        <v>-114700.00000000243</v>
      </c>
      <c r="E128" s="15">
        <f t="shared" si="11"/>
        <v>-114728.99000000244</v>
      </c>
      <c r="F128" s="15">
        <f t="shared" si="13"/>
        <v>0</v>
      </c>
      <c r="G128" s="53"/>
      <c r="H128" s="52" t="s">
        <v>46</v>
      </c>
      <c r="I128" s="52"/>
      <c r="J128" s="52"/>
      <c r="K128" s="47" t="s">
        <v>51</v>
      </c>
    </row>
    <row r="129" spans="1:11" s="15" customFormat="1" ht="15" customHeight="1" x14ac:dyDescent="0.25">
      <c r="A129" s="50"/>
      <c r="B129" s="15">
        <f t="shared" si="12"/>
        <v>35</v>
      </c>
      <c r="C129" s="15">
        <f t="shared" si="12"/>
        <v>30.53</v>
      </c>
      <c r="D129" s="15">
        <f t="shared" si="14"/>
        <v>-145700.00000000309</v>
      </c>
      <c r="E129" s="15">
        <f t="shared" si="11"/>
        <v>-145730.53000000308</v>
      </c>
      <c r="F129" s="15">
        <f t="shared" si="13"/>
        <v>0</v>
      </c>
      <c r="G129" s="53"/>
      <c r="H129" s="52" t="s">
        <v>48</v>
      </c>
      <c r="I129" s="52"/>
      <c r="J129" s="45">
        <f>(J126*I127-I126*J127)/(J126-I126)</f>
        <v>19.480674417721175</v>
      </c>
      <c r="K129" s="15">
        <f>J129</f>
        <v>19.480674417721175</v>
      </c>
    </row>
    <row r="130" spans="1:11" s="15" customFormat="1" ht="15.75" customHeight="1" x14ac:dyDescent="0.25">
      <c r="A130" s="50"/>
      <c r="B130" s="15">
        <f t="shared" si="12"/>
        <v>0</v>
      </c>
      <c r="C130" s="15">
        <f t="shared" si="12"/>
        <v>0</v>
      </c>
      <c r="D130" s="15">
        <f t="shared" si="14"/>
        <v>-37200.000000000786</v>
      </c>
      <c r="E130" s="15">
        <f t="shared" si="11"/>
        <v>-37200.000000000786</v>
      </c>
      <c r="F130" s="15">
        <f>F102</f>
        <v>0</v>
      </c>
      <c r="G130" s="53"/>
      <c r="H130" s="52" t="s">
        <v>47</v>
      </c>
      <c r="I130" s="52"/>
      <c r="J130" s="45">
        <f>ROUND((J129-J127)/J126,1)</f>
        <v>-12</v>
      </c>
      <c r="K130" s="35">
        <f>G76</f>
        <v>-20</v>
      </c>
    </row>
    <row r="131" spans="1:11" s="15" customFormat="1" ht="15" customHeight="1" x14ac:dyDescent="0.25">
      <c r="A131" s="50"/>
      <c r="B131" s="52" t="s">
        <v>38</v>
      </c>
      <c r="C131" s="52"/>
      <c r="D131" s="52"/>
      <c r="E131" s="52"/>
      <c r="F131" s="52"/>
      <c r="G131" s="52"/>
      <c r="H131" s="52"/>
      <c r="I131" s="52"/>
      <c r="J131" s="52"/>
    </row>
    <row r="132" spans="1:11" s="15" customFormat="1" ht="15" customHeight="1" x14ac:dyDescent="0.25">
      <c r="A132" s="50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52" t="s">
        <v>42</v>
      </c>
      <c r="I132" s="52"/>
      <c r="J132" s="52"/>
    </row>
    <row r="133" spans="1:11" s="15" customFormat="1" ht="15" customHeight="1" x14ac:dyDescent="0.25">
      <c r="A133" s="50"/>
      <c r="B133" s="15">
        <f>B122</f>
        <v>-20</v>
      </c>
      <c r="C133" s="15">
        <f>D66</f>
        <v>15.719673897267484</v>
      </c>
      <c r="D133" s="15">
        <f>$C$119*B133+$D$119</f>
        <v>24800.000000000531</v>
      </c>
      <c r="E133" s="15">
        <f>D133-C133</f>
        <v>24784.280326103264</v>
      </c>
      <c r="F133" s="15">
        <f>IF(SIGN(E133*E134)=1,0,1)</f>
        <v>0</v>
      </c>
      <c r="G133" s="53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25">
      <c r="A134" s="50"/>
      <c r="B134" s="15">
        <f t="shared" ref="B134:B141" si="15">B123</f>
        <v>-15</v>
      </c>
      <c r="C134" s="15">
        <f t="shared" ref="C134:C141" si="16">D67</f>
        <v>19.071662151991923</v>
      </c>
      <c r="D134" s="15">
        <f t="shared" ref="D134:D141" si="17">$C$119*B134+$D$119</f>
        <v>9300.0000000002037</v>
      </c>
      <c r="E134" s="15">
        <f t="shared" ref="E134:E141" si="18">D134-C134</f>
        <v>9280.9283378482123</v>
      </c>
      <c r="F134" s="15">
        <f t="shared" ref="F134:F140" si="19">IF(SIGN(E134*E135)=1,0,1)</f>
        <v>1</v>
      </c>
      <c r="G134" s="53"/>
      <c r="H134" s="15">
        <f>INDEX(B133:B141,G133)</f>
        <v>-15</v>
      </c>
      <c r="I134" s="15">
        <f>INDEX(C133:C141,G133)</f>
        <v>19.071662151991923</v>
      </c>
      <c r="J134" s="15">
        <f>INDEX(D133:D141,G133)</f>
        <v>9300.0000000002037</v>
      </c>
    </row>
    <row r="135" spans="1:11" s="15" customFormat="1" ht="15" customHeight="1" x14ac:dyDescent="0.25">
      <c r="A135" s="50"/>
      <c r="B135" s="15">
        <f t="shared" si="15"/>
        <v>-7</v>
      </c>
      <c r="C135" s="15">
        <f t="shared" si="16"/>
        <v>27.467307178964003</v>
      </c>
      <c r="D135" s="15">
        <f t="shared" si="17"/>
        <v>-15500.000000000324</v>
      </c>
      <c r="E135" s="15">
        <f t="shared" si="18"/>
        <v>-15527.467307179288</v>
      </c>
      <c r="F135" s="15">
        <f t="shared" si="19"/>
        <v>0</v>
      </c>
      <c r="G135" s="53"/>
      <c r="H135" s="15">
        <f>INDEX(B133:B141,G133+1)</f>
        <v>-7</v>
      </c>
      <c r="I135" s="15">
        <f>INDEX(C133:C141,G133+1)</f>
        <v>27.467307178964003</v>
      </c>
      <c r="J135" s="15">
        <f>INDEX(D133:D141,G133+1)</f>
        <v>-15500.000000000324</v>
      </c>
    </row>
    <row r="136" spans="1:11" s="15" customFormat="1" ht="15" customHeight="1" x14ac:dyDescent="0.25">
      <c r="A136" s="50"/>
      <c r="B136" s="15">
        <f t="shared" si="15"/>
        <v>2</v>
      </c>
      <c r="C136" s="15">
        <f t="shared" si="16"/>
        <v>30.365205094751467</v>
      </c>
      <c r="D136" s="15">
        <f t="shared" si="17"/>
        <v>-43400.000000000917</v>
      </c>
      <c r="E136" s="15">
        <f t="shared" si="18"/>
        <v>-43430.365205095666</v>
      </c>
      <c r="F136" s="15">
        <f t="shared" si="19"/>
        <v>0</v>
      </c>
      <c r="G136" s="53"/>
      <c r="H136" s="52" t="s">
        <v>45</v>
      </c>
      <c r="I136" s="52"/>
      <c r="J136" s="52"/>
    </row>
    <row r="137" spans="1:11" s="15" customFormat="1" ht="15" customHeight="1" x14ac:dyDescent="0.25">
      <c r="A137" s="50"/>
      <c r="B137" s="15">
        <f t="shared" si="15"/>
        <v>7</v>
      </c>
      <c r="C137" s="15">
        <f t="shared" si="16"/>
        <v>33.924020663598604</v>
      </c>
      <c r="D137" s="15">
        <f t="shared" si="17"/>
        <v>-58900.000000001251</v>
      </c>
      <c r="E137" s="15">
        <f t="shared" si="18"/>
        <v>-58933.924020664846</v>
      </c>
      <c r="F137" s="15">
        <f t="shared" si="19"/>
        <v>0</v>
      </c>
      <c r="G137" s="53"/>
      <c r="H137" s="36" t="s">
        <v>19</v>
      </c>
      <c r="I137" s="15">
        <f>SLOPE(I134:I135,H134:H135)</f>
        <v>1.04945562837151</v>
      </c>
      <c r="J137" s="15">
        <f>SLOPE(J134:J135,H134:H135)</f>
        <v>-3100.0000000000659</v>
      </c>
    </row>
    <row r="138" spans="1:11" s="15" customFormat="1" ht="15" customHeight="1" x14ac:dyDescent="0.25">
      <c r="A138" s="50"/>
      <c r="B138" s="15">
        <f t="shared" si="15"/>
        <v>14</v>
      </c>
      <c r="C138" s="15">
        <f t="shared" si="16"/>
        <v>32.930840809559612</v>
      </c>
      <c r="D138" s="15">
        <f t="shared" si="17"/>
        <v>-80600.000000001717</v>
      </c>
      <c r="E138" s="15">
        <f>D138-C138</f>
        <v>-80632.93084081127</v>
      </c>
      <c r="F138" s="15">
        <f>IF(SIGN(E138*E139)=1,0,1)</f>
        <v>0</v>
      </c>
      <c r="G138" s="53"/>
      <c r="H138" s="36" t="s">
        <v>20</v>
      </c>
      <c r="I138" s="15">
        <f>INTERCEPT(I134:I135,H134:H135)</f>
        <v>34.813496577564571</v>
      </c>
      <c r="J138" s="15">
        <f>INTERCEPT(J134:J135,H134:H135)</f>
        <v>-37200.000000000786</v>
      </c>
    </row>
    <row r="139" spans="1:11" s="15" customFormat="1" ht="15.75" customHeight="1" x14ac:dyDescent="0.25">
      <c r="A139" s="50"/>
      <c r="B139" s="15">
        <f t="shared" si="15"/>
        <v>25</v>
      </c>
      <c r="C139" s="15">
        <f t="shared" si="16"/>
        <v>30.206182604593618</v>
      </c>
      <c r="D139" s="15">
        <f t="shared" si="17"/>
        <v>-114700.00000000243</v>
      </c>
      <c r="E139" s="15">
        <f t="shared" si="18"/>
        <v>-114730.20618260703</v>
      </c>
      <c r="F139" s="15">
        <f t="shared" si="19"/>
        <v>0</v>
      </c>
      <c r="G139" s="53"/>
      <c r="H139" s="52" t="s">
        <v>46</v>
      </c>
      <c r="I139" s="52"/>
      <c r="J139" s="52"/>
      <c r="K139" s="47" t="s">
        <v>51</v>
      </c>
    </row>
    <row r="140" spans="1:11" s="15" customFormat="1" x14ac:dyDescent="0.25">
      <c r="A140" s="50"/>
      <c r="B140" s="15">
        <f t="shared" si="15"/>
        <v>35</v>
      </c>
      <c r="C140" s="15">
        <f t="shared" si="16"/>
        <v>30.18102868144819</v>
      </c>
      <c r="D140" s="15">
        <f t="shared" si="17"/>
        <v>-145700.00000000309</v>
      </c>
      <c r="E140" s="15">
        <f t="shared" si="18"/>
        <v>-145730.18102868454</v>
      </c>
      <c r="F140" s="15">
        <f t="shared" si="19"/>
        <v>0</v>
      </c>
      <c r="G140" s="53"/>
      <c r="H140" s="52" t="s">
        <v>48</v>
      </c>
      <c r="I140" s="52"/>
      <c r="J140" s="45">
        <f>(J137*I138-I137*J138)/(J137-I137)</f>
        <v>22.212509345831219</v>
      </c>
      <c r="K140" s="15">
        <f>J140</f>
        <v>22.212509345831219</v>
      </c>
    </row>
    <row r="141" spans="1:11" s="15" customFormat="1" x14ac:dyDescent="0.25">
      <c r="A141" s="50"/>
      <c r="B141" s="15">
        <f t="shared" si="15"/>
        <v>0</v>
      </c>
      <c r="C141" s="15">
        <f t="shared" si="16"/>
        <v>0</v>
      </c>
      <c r="D141" s="15">
        <f t="shared" si="17"/>
        <v>-37200.000000000786</v>
      </c>
      <c r="E141" s="15">
        <f t="shared" si="18"/>
        <v>-37200.000000000786</v>
      </c>
      <c r="F141" s="15">
        <f>F102</f>
        <v>0</v>
      </c>
      <c r="G141" s="53"/>
      <c r="H141" s="52" t="s">
        <v>47</v>
      </c>
      <c r="I141" s="52"/>
      <c r="J141" s="45">
        <f>ROUND((J140-J138)/J137,1)</f>
        <v>-12</v>
      </c>
      <c r="K141" s="35">
        <f>G76</f>
        <v>-20</v>
      </c>
    </row>
    <row r="142" spans="1:11" s="15" customFormat="1" x14ac:dyDescent="0.25"/>
    <row r="143" spans="1:11" s="15" customFormat="1" x14ac:dyDescent="0.25"/>
    <row r="144" spans="1:11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</sheetData>
  <sheetProtection algorithmName="SHA-512" hashValue="FIX6K9kr9hDWLToqp+wMiMpjYkX0XMgMDenmtfkOxhiql34/lABe+y+ebrcDLE/DzhNOw3Hmazv+cagSvPTtnQ==" saltValue="DdwRBaZnO/7+Qs1nHTXsgQ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256D10DE-32DE-4697-92B2-1FC7ADCE5A78}">
      <formula1>$C$59:$C$63</formula1>
    </dataValidation>
    <dataValidation type="list" allowBlank="1" showInputMessage="1" showErrorMessage="1" sqref="C9" xr:uid="{5794B80F-E881-48CD-9975-F5AC3A848E0C}">
      <formula1>$G$66:$G$67</formula1>
    </dataValidation>
    <dataValidation type="list" allowBlank="1" showInputMessage="1" showErrorMessage="1" sqref="C7" xr:uid="{D3BBBB44-C8F3-4785-B569-3D377E4F9F93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015F-7C04-4311-A5EB-3A00A7F2A5FE}">
  <sheetPr codeName="List4">
    <pageSetUpPr fitToPage="1"/>
  </sheetPr>
  <dimension ref="A1:HW343"/>
  <sheetViews>
    <sheetView tabSelected="1" zoomScale="85" zoomScaleNormal="85" workbookViewId="0">
      <selection activeCell="C9" sqref="C9"/>
    </sheetView>
  </sheetViews>
  <sheetFormatPr defaultColWidth="9.140625" defaultRowHeight="15" x14ac:dyDescent="0.2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5"/>
    <col min="232" max="16384" width="9.140625" style="12"/>
  </cols>
  <sheetData>
    <row r="1" spans="1:13" ht="9.9499999999999993" customHeight="1" x14ac:dyDescent="0.25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9.9499999999999993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9.949999999999999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x14ac:dyDescent="0.25">
      <c r="A4" s="1"/>
      <c r="B4" s="71" t="s">
        <v>0</v>
      </c>
      <c r="C4" s="71"/>
      <c r="D4" s="71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1"/>
      <c r="C5" s="71"/>
      <c r="D5" s="71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60" t="s">
        <v>1</v>
      </c>
      <c r="B6" s="61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60" t="s">
        <v>3</v>
      </c>
      <c r="B7" s="61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60" t="s">
        <v>9</v>
      </c>
      <c r="B8" s="61"/>
      <c r="C8" s="17">
        <v>30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60" t="s">
        <v>7</v>
      </c>
      <c r="B9" s="61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"/>
      <c r="B10" s="14" t="s">
        <v>57</v>
      </c>
      <c r="C10" s="16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4" t="s">
        <v>60</v>
      </c>
      <c r="C11" s="18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7" t="s">
        <v>58</v>
      </c>
      <c r="F12" s="57"/>
      <c r="G12" s="57"/>
      <c r="H12" s="57"/>
      <c r="I12" s="57"/>
      <c r="J12" s="57"/>
      <c r="K12" s="57"/>
      <c r="L12" s="57"/>
      <c r="M12" s="2"/>
    </row>
    <row r="13" spans="1:13" ht="15" customHeight="1" x14ac:dyDescent="0.25">
      <c r="A13" s="1"/>
      <c r="B13" s="58" t="s">
        <v>59</v>
      </c>
      <c r="C13" s="59"/>
      <c r="D13" s="59"/>
      <c r="E13" s="57"/>
      <c r="F13" s="57"/>
      <c r="G13" s="57"/>
      <c r="H13" s="57"/>
      <c r="I13" s="57"/>
      <c r="J13" s="57"/>
      <c r="K13" s="57"/>
      <c r="L13" s="57"/>
      <c r="M13" s="2"/>
    </row>
    <row r="14" spans="1:13" x14ac:dyDescent="0.25">
      <c r="A14" s="1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2"/>
    </row>
    <row r="15" spans="1:13" x14ac:dyDescent="0.25">
      <c r="A15" s="1"/>
      <c r="B15" s="59"/>
      <c r="C15" s="59"/>
      <c r="D15" s="59"/>
      <c r="E15" s="57"/>
      <c r="F15" s="57"/>
      <c r="G15" s="57"/>
      <c r="H15" s="57"/>
      <c r="I15" s="57"/>
      <c r="J15" s="57"/>
      <c r="K15" s="57"/>
      <c r="L15" s="57"/>
      <c r="M15" s="2"/>
    </row>
    <row r="16" spans="1:13" x14ac:dyDescent="0.25">
      <c r="A16" s="1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2"/>
    </row>
    <row r="17" spans="1:13" x14ac:dyDescent="0.25">
      <c r="A17" s="1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  <c r="M17" s="2"/>
    </row>
    <row r="18" spans="1:13" x14ac:dyDescent="0.25">
      <c r="A18" s="1"/>
      <c r="B18" s="59"/>
      <c r="C18" s="59"/>
      <c r="D18" s="59"/>
      <c r="E18" s="57"/>
      <c r="F18" s="57"/>
      <c r="G18" s="57"/>
      <c r="H18" s="57"/>
      <c r="I18" s="57"/>
      <c r="J18" s="57"/>
      <c r="K18" s="57"/>
      <c r="L18" s="57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s="15" customFormat="1" x14ac:dyDescent="0.25">
      <c r="A48" s="50" t="s">
        <v>21</v>
      </c>
      <c r="B48" s="21" t="s">
        <v>18</v>
      </c>
      <c r="C48" s="21" t="s">
        <v>61</v>
      </c>
      <c r="D48" s="21" t="s">
        <v>62</v>
      </c>
      <c r="E48" s="51" t="s">
        <v>30</v>
      </c>
      <c r="F48" s="51"/>
      <c r="G48" s="51"/>
      <c r="H48" s="51"/>
      <c r="I48" s="20"/>
      <c r="J48" s="20"/>
      <c r="K48" s="20"/>
      <c r="L48" s="20"/>
      <c r="M48" s="20"/>
    </row>
    <row r="49" spans="1:13" s="15" customFormat="1" x14ac:dyDescent="0.25">
      <c r="A49" s="50"/>
      <c r="B49" s="22">
        <v>-20</v>
      </c>
      <c r="C49" s="23">
        <v>4.5516200943459717</v>
      </c>
      <c r="D49" s="23">
        <v>4.6643029615209084</v>
      </c>
      <c r="E49" s="54" t="s">
        <v>31</v>
      </c>
      <c r="F49" s="54"/>
      <c r="G49" s="24" t="s">
        <v>8</v>
      </c>
      <c r="I49" s="20"/>
      <c r="J49" s="20"/>
      <c r="K49" s="20"/>
      <c r="L49" s="20"/>
      <c r="M49" s="20"/>
    </row>
    <row r="50" spans="1:13" s="15" customFormat="1" x14ac:dyDescent="0.25">
      <c r="A50" s="50"/>
      <c r="B50" s="22">
        <v>-15</v>
      </c>
      <c r="C50" s="23">
        <v>6.6264212398511626</v>
      </c>
      <c r="D50" s="23">
        <v>6.9971382686029306</v>
      </c>
      <c r="E50" s="54"/>
      <c r="F50" s="54"/>
      <c r="G50" s="24" t="s">
        <v>13</v>
      </c>
      <c r="I50" s="20"/>
      <c r="J50" s="20"/>
      <c r="K50" s="20"/>
      <c r="L50" s="20"/>
      <c r="M50" s="20"/>
    </row>
    <row r="51" spans="1:13" s="15" customFormat="1" x14ac:dyDescent="0.25">
      <c r="A51" s="50"/>
      <c r="B51" s="22">
        <v>-7</v>
      </c>
      <c r="C51" s="23">
        <v>9.4788184942906355</v>
      </c>
      <c r="D51" s="23">
        <v>12.262442727594735</v>
      </c>
      <c r="E51" s="54" t="s">
        <v>32</v>
      </c>
      <c r="F51" s="54"/>
      <c r="G51" s="24">
        <v>15</v>
      </c>
      <c r="I51" s="20"/>
      <c r="J51" s="20"/>
      <c r="K51" s="20"/>
      <c r="L51" s="20"/>
      <c r="M51" s="20"/>
    </row>
    <row r="52" spans="1:13" s="15" customFormat="1" x14ac:dyDescent="0.25">
      <c r="A52" s="50"/>
      <c r="B52" s="22">
        <v>2</v>
      </c>
      <c r="C52" s="23">
        <v>13.57</v>
      </c>
      <c r="D52" s="23">
        <v>13.244059325322455</v>
      </c>
      <c r="E52" s="54"/>
      <c r="F52" s="54"/>
      <c r="G52" s="24">
        <v>20</v>
      </c>
      <c r="I52" s="20"/>
      <c r="J52" s="20"/>
      <c r="K52" s="20"/>
      <c r="L52" s="20"/>
      <c r="M52" s="20"/>
    </row>
    <row r="53" spans="1:13" s="15" customFormat="1" x14ac:dyDescent="0.25">
      <c r="A53" s="50"/>
      <c r="B53" s="22">
        <v>7</v>
      </c>
      <c r="C53" s="23">
        <v>15.02744420442224</v>
      </c>
      <c r="D53" s="23">
        <v>15.025552588447736</v>
      </c>
      <c r="E53" s="54" t="s">
        <v>33</v>
      </c>
      <c r="F53" s="54"/>
      <c r="G53" s="24">
        <v>-12</v>
      </c>
      <c r="I53" s="20"/>
      <c r="J53" s="20"/>
      <c r="K53" s="20" t="s">
        <v>56</v>
      </c>
      <c r="L53" s="20"/>
      <c r="M53" s="20"/>
    </row>
    <row r="54" spans="1:13" s="15" customFormat="1" x14ac:dyDescent="0.25">
      <c r="A54" s="50"/>
      <c r="B54" s="22">
        <v>14</v>
      </c>
      <c r="C54" s="23">
        <v>14.848000000000001</v>
      </c>
      <c r="D54" s="23">
        <v>14.677974909020795</v>
      </c>
      <c r="E54" s="54"/>
      <c r="F54" s="54"/>
      <c r="G54" s="24">
        <v>-15</v>
      </c>
      <c r="I54" s="20"/>
      <c r="J54" s="20"/>
      <c r="K54" s="20"/>
      <c r="L54" s="20"/>
      <c r="M54" s="20"/>
    </row>
    <row r="55" spans="1:13" s="15" customFormat="1" x14ac:dyDescent="0.25">
      <c r="A55" s="50"/>
      <c r="B55" s="22">
        <v>25</v>
      </c>
      <c r="C55" s="23">
        <v>14.162000000000001</v>
      </c>
      <c r="D55" s="23">
        <v>16.0574902350203</v>
      </c>
      <c r="E55" s="54"/>
      <c r="F55" s="54"/>
      <c r="G55" s="24">
        <v>-17</v>
      </c>
      <c r="I55" s="20"/>
      <c r="J55" s="20"/>
      <c r="K55" s="20"/>
      <c r="L55" s="20"/>
      <c r="M55" s="20"/>
    </row>
    <row r="56" spans="1:13" s="15" customFormat="1" x14ac:dyDescent="0.25">
      <c r="A56" s="50"/>
      <c r="B56" s="22">
        <v>35</v>
      </c>
      <c r="C56" s="23">
        <v>15.468999999999999</v>
      </c>
      <c r="D56" s="23">
        <v>16.933921081780831</v>
      </c>
      <c r="E56" s="54"/>
      <c r="F56" s="54"/>
      <c r="G56" s="24">
        <v>-20</v>
      </c>
      <c r="I56" s="20"/>
      <c r="J56" s="20"/>
      <c r="K56" s="20"/>
      <c r="L56" s="20"/>
      <c r="M56" s="20"/>
    </row>
    <row r="57" spans="1:13" s="15" customFormat="1" x14ac:dyDescent="0.25">
      <c r="A57" s="50"/>
      <c r="B57" s="25"/>
      <c r="C57" s="26"/>
      <c r="D57" s="26"/>
      <c r="I57" s="20"/>
      <c r="J57" s="20"/>
      <c r="K57" s="20"/>
      <c r="L57" s="20"/>
      <c r="M57" s="20"/>
    </row>
    <row r="58" spans="1:13" s="15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s="15" customFormat="1" x14ac:dyDescent="0.25">
      <c r="A59" s="20"/>
      <c r="B59" s="27" t="s">
        <v>53</v>
      </c>
      <c r="C59" s="20" t="s">
        <v>55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5" customFormat="1" x14ac:dyDescent="0.25">
      <c r="A60" s="20"/>
      <c r="B60" s="20"/>
      <c r="C60" s="20">
        <v>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s="15" customFormat="1" x14ac:dyDescent="0.25">
      <c r="A61" s="20"/>
      <c r="B61" s="20"/>
      <c r="C61" s="20"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s="15" customFormat="1" x14ac:dyDescent="0.25">
      <c r="A62" s="20"/>
      <c r="B62" s="20"/>
      <c r="C62" s="20">
        <v>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5" customFormat="1" x14ac:dyDescent="0.25">
      <c r="A63" s="20"/>
      <c r="B63" s="20"/>
      <c r="C63" s="20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s="15" customFormat="1" x14ac:dyDescent="0.25">
      <c r="A64" s="28"/>
      <c r="B64" s="28"/>
      <c r="C64" s="28"/>
    </row>
    <row r="65" spans="1:11" s="15" customFormat="1" ht="24" x14ac:dyDescent="0.25">
      <c r="A65" s="50" t="s">
        <v>21</v>
      </c>
      <c r="B65" s="21" t="s">
        <v>18</v>
      </c>
      <c r="C65" s="21" t="s">
        <v>36</v>
      </c>
      <c r="D65" s="21" t="s">
        <v>35</v>
      </c>
      <c r="E65" s="51" t="s">
        <v>30</v>
      </c>
      <c r="F65" s="51"/>
      <c r="G65" s="51"/>
      <c r="H65" s="51"/>
      <c r="K65" s="15" t="s">
        <v>52</v>
      </c>
    </row>
    <row r="66" spans="1:11" s="15" customFormat="1" x14ac:dyDescent="0.25">
      <c r="A66" s="50"/>
      <c r="B66" s="29">
        <f>B49</f>
        <v>-20</v>
      </c>
      <c r="C66" s="29">
        <f t="shared" ref="C66:D74" si="0">IF($C$10=$C$59,C49*1,$C$10*C49)</f>
        <v>9.1032401886919434</v>
      </c>
      <c r="D66" s="29">
        <f t="shared" si="0"/>
        <v>9.3286059230418168</v>
      </c>
      <c r="E66" s="54" t="s">
        <v>31</v>
      </c>
      <c r="F66" s="54"/>
      <c r="G66" s="24" t="s">
        <v>8</v>
      </c>
      <c r="K66" s="15">
        <v>1</v>
      </c>
    </row>
    <row r="67" spans="1:11" s="15" customFormat="1" x14ac:dyDescent="0.25">
      <c r="A67" s="50"/>
      <c r="B67" s="29">
        <f t="shared" ref="B67:B74" si="1">B50</f>
        <v>-15</v>
      </c>
      <c r="C67" s="29">
        <f t="shared" si="0"/>
        <v>13.252842479702325</v>
      </c>
      <c r="D67" s="29">
        <f t="shared" si="0"/>
        <v>13.994276537205861</v>
      </c>
      <c r="E67" s="54"/>
      <c r="F67" s="54"/>
      <c r="G67" s="24" t="s">
        <v>13</v>
      </c>
      <c r="K67" s="15">
        <v>2</v>
      </c>
    </row>
    <row r="68" spans="1:11" s="15" customFormat="1" x14ac:dyDescent="0.25">
      <c r="A68" s="50"/>
      <c r="B68" s="29">
        <f t="shared" si="1"/>
        <v>-7</v>
      </c>
      <c r="C68" s="29">
        <f t="shared" si="0"/>
        <v>18.957636988581271</v>
      </c>
      <c r="D68" s="29">
        <f t="shared" si="0"/>
        <v>24.524885455189469</v>
      </c>
      <c r="E68" s="54" t="s">
        <v>32</v>
      </c>
      <c r="F68" s="54"/>
      <c r="G68" s="24">
        <v>15</v>
      </c>
      <c r="K68" s="15">
        <v>3</v>
      </c>
    </row>
    <row r="69" spans="1:11" s="15" customFormat="1" x14ac:dyDescent="0.25">
      <c r="A69" s="50"/>
      <c r="B69" s="29">
        <f t="shared" si="1"/>
        <v>2</v>
      </c>
      <c r="C69" s="29">
        <f t="shared" si="0"/>
        <v>27.14</v>
      </c>
      <c r="D69" s="29">
        <f t="shared" si="0"/>
        <v>26.48811865064491</v>
      </c>
      <c r="E69" s="54"/>
      <c r="F69" s="54"/>
      <c r="G69" s="24">
        <v>20</v>
      </c>
      <c r="K69" s="15">
        <v>4</v>
      </c>
    </row>
    <row r="70" spans="1:11" s="15" customFormat="1" x14ac:dyDescent="0.25">
      <c r="A70" s="50"/>
      <c r="B70" s="29">
        <f t="shared" si="1"/>
        <v>7</v>
      </c>
      <c r="C70" s="29">
        <f t="shared" si="0"/>
        <v>30.05488840884448</v>
      </c>
      <c r="D70" s="29">
        <f t="shared" si="0"/>
        <v>30.051105176895472</v>
      </c>
      <c r="E70" s="54" t="s">
        <v>33</v>
      </c>
      <c r="F70" s="54"/>
      <c r="G70" s="24">
        <v>-12</v>
      </c>
      <c r="K70" s="15">
        <v>5</v>
      </c>
    </row>
    <row r="71" spans="1:11" s="15" customFormat="1" x14ac:dyDescent="0.25">
      <c r="A71" s="50"/>
      <c r="B71" s="29">
        <f t="shared" si="1"/>
        <v>14</v>
      </c>
      <c r="C71" s="29">
        <f t="shared" si="0"/>
        <v>29.696000000000002</v>
      </c>
      <c r="D71" s="29">
        <f t="shared" si="0"/>
        <v>29.355949818041591</v>
      </c>
      <c r="E71" s="54"/>
      <c r="F71" s="54"/>
      <c r="G71" s="24">
        <v>-15</v>
      </c>
    </row>
    <row r="72" spans="1:11" s="15" customFormat="1" x14ac:dyDescent="0.25">
      <c r="A72" s="50"/>
      <c r="B72" s="29">
        <f t="shared" si="1"/>
        <v>25</v>
      </c>
      <c r="C72" s="29">
        <f t="shared" si="0"/>
        <v>28.324000000000002</v>
      </c>
      <c r="D72" s="29">
        <f t="shared" si="0"/>
        <v>32.114980470040599</v>
      </c>
      <c r="E72" s="54"/>
      <c r="F72" s="54"/>
      <c r="G72" s="24">
        <v>-17</v>
      </c>
    </row>
    <row r="73" spans="1:11" s="15" customFormat="1" x14ac:dyDescent="0.25">
      <c r="A73" s="50"/>
      <c r="B73" s="29">
        <f t="shared" si="1"/>
        <v>35</v>
      </c>
      <c r="C73" s="29">
        <f t="shared" si="0"/>
        <v>30.937999999999999</v>
      </c>
      <c r="D73" s="29">
        <f t="shared" si="0"/>
        <v>33.867842163561662</v>
      </c>
      <c r="E73" s="54"/>
      <c r="F73" s="54"/>
      <c r="G73" s="24">
        <v>-20</v>
      </c>
    </row>
    <row r="74" spans="1:11" s="15" customFormat="1" x14ac:dyDescent="0.25">
      <c r="A74" s="50"/>
      <c r="B74" s="29">
        <f t="shared" si="1"/>
        <v>0</v>
      </c>
      <c r="C74" s="29">
        <f t="shared" si="0"/>
        <v>0</v>
      </c>
      <c r="D74" s="29">
        <f t="shared" si="0"/>
        <v>0</v>
      </c>
    </row>
    <row r="75" spans="1:11" s="15" customFormat="1" ht="15" customHeight="1" x14ac:dyDescent="0.25">
      <c r="A75" s="50" t="s">
        <v>22</v>
      </c>
      <c r="B75" s="24" t="s">
        <v>23</v>
      </c>
      <c r="C75" s="30" t="s">
        <v>10</v>
      </c>
      <c r="D75" s="30" t="s">
        <v>11</v>
      </c>
      <c r="E75" s="24"/>
      <c r="F75" s="55" t="s">
        <v>28</v>
      </c>
      <c r="G75" s="20" t="s">
        <v>10</v>
      </c>
      <c r="H75" s="20" t="s">
        <v>11</v>
      </c>
    </row>
    <row r="76" spans="1:11" s="15" customFormat="1" ht="15" customHeight="1" x14ac:dyDescent="0.25">
      <c r="A76" s="50"/>
      <c r="B76" s="31" t="s">
        <v>12</v>
      </c>
      <c r="C76" s="30">
        <f>C7</f>
        <v>15</v>
      </c>
      <c r="D76" s="30">
        <f>C6</f>
        <v>-15</v>
      </c>
      <c r="E76" s="30" t="s">
        <v>2</v>
      </c>
      <c r="F76" s="55"/>
      <c r="G76" s="32">
        <v>-20</v>
      </c>
      <c r="H76" s="20">
        <f>D77</f>
        <v>30</v>
      </c>
    </row>
    <row r="77" spans="1:11" s="15" customFormat="1" ht="15.75" customHeight="1" x14ac:dyDescent="0.25">
      <c r="A77" s="50"/>
      <c r="B77" s="31" t="s">
        <v>4</v>
      </c>
      <c r="C77" s="33">
        <v>0</v>
      </c>
      <c r="D77" s="30">
        <f>IF(C9="OTOPNÁ TĚLESA",(C8)*1.1,(C8*1))</f>
        <v>30</v>
      </c>
      <c r="E77" s="30" t="s">
        <v>5</v>
      </c>
      <c r="F77" s="55"/>
      <c r="G77" s="20">
        <f>D76</f>
        <v>-15</v>
      </c>
      <c r="H77" s="20">
        <f>D77</f>
        <v>30</v>
      </c>
    </row>
    <row r="78" spans="1:11" s="15" customFormat="1" ht="15" customHeight="1" x14ac:dyDescent="0.25">
      <c r="A78" s="50"/>
      <c r="B78" s="51" t="s">
        <v>24</v>
      </c>
      <c r="C78" s="51"/>
      <c r="D78" s="51"/>
      <c r="E78" s="51"/>
      <c r="F78" s="55" t="s">
        <v>29</v>
      </c>
      <c r="G78" s="20" t="s">
        <v>10</v>
      </c>
      <c r="H78" s="20" t="s">
        <v>11</v>
      </c>
    </row>
    <row r="79" spans="1:11" s="15" customFormat="1" ht="15" customHeight="1" x14ac:dyDescent="0.25">
      <c r="A79" s="50"/>
      <c r="B79" s="20" t="s">
        <v>10</v>
      </c>
      <c r="C79" s="20">
        <f>C76</f>
        <v>15</v>
      </c>
      <c r="D79" s="34">
        <f>D76</f>
        <v>-15</v>
      </c>
      <c r="E79" s="20">
        <f>D76</f>
        <v>-15</v>
      </c>
      <c r="F79" s="55"/>
      <c r="G79" s="35">
        <f>G77</f>
        <v>-15</v>
      </c>
      <c r="H79" s="20">
        <f>H76</f>
        <v>30</v>
      </c>
    </row>
    <row r="80" spans="1:11" s="15" customFormat="1" ht="15.75" customHeight="1" x14ac:dyDescent="0.25">
      <c r="A80" s="50"/>
      <c r="B80" s="20" t="s">
        <v>11</v>
      </c>
      <c r="C80" s="34">
        <f>C77</f>
        <v>0</v>
      </c>
      <c r="D80" s="20">
        <f>D77</f>
        <v>30</v>
      </c>
      <c r="E80" s="34">
        <f>C77</f>
        <v>0</v>
      </c>
      <c r="F80" s="55"/>
      <c r="G80" s="20">
        <f>G77</f>
        <v>-15</v>
      </c>
      <c r="H80" s="32">
        <v>0</v>
      </c>
    </row>
    <row r="81" spans="1:10" s="15" customFormat="1" ht="15" customHeight="1" x14ac:dyDescent="0.25">
      <c r="A81" s="50"/>
      <c r="B81" s="51" t="s">
        <v>25</v>
      </c>
      <c r="C81" s="51"/>
      <c r="D81" s="51"/>
      <c r="E81" s="51"/>
    </row>
    <row r="82" spans="1:10" s="15" customFormat="1" ht="15" customHeight="1" x14ac:dyDescent="0.25">
      <c r="A82" s="50"/>
      <c r="B82" s="20" t="s">
        <v>26</v>
      </c>
      <c r="C82" s="36" t="s">
        <v>10</v>
      </c>
      <c r="D82" s="37" t="s">
        <v>11</v>
      </c>
      <c r="E82" s="52"/>
    </row>
    <row r="83" spans="1:10" s="15" customFormat="1" ht="15" customHeight="1" x14ac:dyDescent="0.25">
      <c r="A83" s="50"/>
      <c r="B83" s="36">
        <v>1</v>
      </c>
      <c r="C83" s="36">
        <f>C76</f>
        <v>15</v>
      </c>
      <c r="D83" s="37">
        <f>C77</f>
        <v>0</v>
      </c>
      <c r="E83" s="52"/>
    </row>
    <row r="84" spans="1:10" s="15" customFormat="1" ht="15.75" customHeight="1" x14ac:dyDescent="0.25">
      <c r="A84" s="50"/>
      <c r="B84" s="36">
        <v>2</v>
      </c>
      <c r="C84" s="36">
        <f>D76</f>
        <v>-15</v>
      </c>
      <c r="D84" s="36">
        <f>D77</f>
        <v>30</v>
      </c>
      <c r="E84" s="52"/>
    </row>
    <row r="85" spans="1:10" s="15" customFormat="1" x14ac:dyDescent="0.25">
      <c r="A85" s="50"/>
      <c r="B85" s="38"/>
      <c r="C85" s="38" t="s">
        <v>14</v>
      </c>
      <c r="D85" s="38" t="s">
        <v>15</v>
      </c>
      <c r="E85" s="52"/>
    </row>
    <row r="86" spans="1:10" s="15" customFormat="1" x14ac:dyDescent="0.25">
      <c r="A86" s="50"/>
      <c r="B86" s="20" t="s">
        <v>27</v>
      </c>
      <c r="C86" s="39" cm="1">
        <f t="array" ref="C86:D86">LINEST(D83:D84,C83:C84,1)</f>
        <v>-1</v>
      </c>
      <c r="D86" s="40">
        <v>15</v>
      </c>
      <c r="E86" s="52"/>
    </row>
    <row r="87" spans="1:10" s="15" customFormat="1" ht="15" customHeight="1" x14ac:dyDescent="0.25">
      <c r="A87" s="50" t="s">
        <v>34</v>
      </c>
      <c r="B87" s="56" t="s">
        <v>36</v>
      </c>
      <c r="C87" s="56"/>
      <c r="D87" s="56" t="s">
        <v>35</v>
      </c>
      <c r="E87" s="56"/>
      <c r="F87" s="50"/>
      <c r="G87" s="50"/>
      <c r="H87" s="50"/>
      <c r="I87" s="50"/>
      <c r="J87" s="50"/>
    </row>
    <row r="88" spans="1:10" s="15" customFormat="1" ht="15" customHeight="1" x14ac:dyDescent="0.25">
      <c r="A88" s="50"/>
      <c r="B88" s="33" t="s">
        <v>10</v>
      </c>
      <c r="C88" s="33" t="s">
        <v>11</v>
      </c>
      <c r="D88" s="33" t="s">
        <v>10</v>
      </c>
      <c r="E88" s="33" t="s">
        <v>11</v>
      </c>
      <c r="F88" s="50"/>
      <c r="G88" s="50"/>
      <c r="H88" s="50"/>
      <c r="I88" s="50"/>
      <c r="J88" s="50"/>
    </row>
    <row r="89" spans="1:10" s="15" customFormat="1" ht="15" customHeight="1" x14ac:dyDescent="0.25">
      <c r="A89" s="50"/>
      <c r="B89" s="41">
        <f>B90</f>
        <v>-5.4064318112373684</v>
      </c>
      <c r="C89" s="42">
        <f>C90</f>
        <v>20.406431811237368</v>
      </c>
      <c r="D89" s="41">
        <f>D90</f>
        <v>-8.0900388503646496</v>
      </c>
      <c r="E89" s="42">
        <f>E90</f>
        <v>23.09003885036465</v>
      </c>
      <c r="F89" s="50"/>
      <c r="G89" s="50"/>
      <c r="H89" s="50"/>
      <c r="I89" s="50"/>
      <c r="J89" s="50"/>
    </row>
    <row r="90" spans="1:10" s="15" customFormat="1" ht="15" customHeight="1" x14ac:dyDescent="0.25">
      <c r="A90" s="50"/>
      <c r="B90" s="43">
        <f>J102</f>
        <v>-5.4064318112373684</v>
      </c>
      <c r="C90" s="42">
        <f>J101</f>
        <v>20.406431811237368</v>
      </c>
      <c r="D90" s="41">
        <f>J113</f>
        <v>-8.0900388503646496</v>
      </c>
      <c r="E90" s="44">
        <f>J112</f>
        <v>23.09003885036465</v>
      </c>
      <c r="F90" s="50"/>
      <c r="G90" s="50"/>
      <c r="H90" s="50"/>
      <c r="I90" s="50"/>
      <c r="J90" s="50"/>
    </row>
    <row r="91" spans="1:10" s="15" customFormat="1" ht="15" customHeight="1" x14ac:dyDescent="0.25">
      <c r="A91" s="50"/>
      <c r="B91" s="41">
        <f>B90</f>
        <v>-5.4064318112373684</v>
      </c>
      <c r="C91" s="42">
        <v>0</v>
      </c>
      <c r="D91" s="41">
        <f>D90</f>
        <v>-8.0900388503646496</v>
      </c>
      <c r="E91" s="42">
        <v>0</v>
      </c>
      <c r="F91" s="50"/>
      <c r="G91" s="50"/>
      <c r="H91" s="50"/>
      <c r="I91" s="50"/>
      <c r="J91" s="50"/>
    </row>
    <row r="92" spans="1:10" s="15" customFormat="1" ht="15" customHeight="1" x14ac:dyDescent="0.25">
      <c r="A92" s="50"/>
      <c r="B92" s="52" t="s">
        <v>37</v>
      </c>
      <c r="C92" s="52"/>
      <c r="D92" s="52"/>
      <c r="E92" s="52"/>
      <c r="F92" s="52"/>
      <c r="G92" s="52"/>
      <c r="H92" s="52"/>
      <c r="I92" s="52"/>
      <c r="J92" s="52"/>
    </row>
    <row r="93" spans="1:10" s="15" customFormat="1" ht="15" customHeight="1" x14ac:dyDescent="0.25">
      <c r="A93" s="50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52" t="s">
        <v>42</v>
      </c>
      <c r="I93" s="52"/>
      <c r="J93" s="52"/>
    </row>
    <row r="94" spans="1:10" s="15" customFormat="1" ht="15" customHeight="1" x14ac:dyDescent="0.25">
      <c r="A94" s="50"/>
      <c r="B94" s="15">
        <f t="shared" ref="B94:C102" si="2">B66</f>
        <v>-20</v>
      </c>
      <c r="C94" s="15">
        <f t="shared" si="2"/>
        <v>9.1032401886919434</v>
      </c>
      <c r="D94" s="15">
        <f>$C$86*B94+$D$86</f>
        <v>35</v>
      </c>
      <c r="E94" s="15">
        <f>D94-C94</f>
        <v>25.896759811308058</v>
      </c>
      <c r="F94" s="15">
        <f>IF(SIGN(E94*E95)=1,0,1)</f>
        <v>0</v>
      </c>
      <c r="G94" s="53">
        <f>MATCH(1,F94:F102,0)</f>
        <v>3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25">
      <c r="A95" s="50"/>
      <c r="B95" s="15">
        <f t="shared" si="2"/>
        <v>-15</v>
      </c>
      <c r="C95" s="15">
        <f t="shared" si="2"/>
        <v>13.252842479702325</v>
      </c>
      <c r="D95" s="15">
        <f t="shared" ref="D95:D102" si="3">$C$86*B95+$D$86</f>
        <v>30</v>
      </c>
      <c r="E95" s="15">
        <f t="shared" ref="E95:E102" si="4">D95-C95</f>
        <v>16.747157520297677</v>
      </c>
      <c r="F95" s="15">
        <f t="shared" ref="F95:F101" si="5">IF(SIGN(E95*E96)=1,0,1)</f>
        <v>0</v>
      </c>
      <c r="G95" s="53"/>
      <c r="H95" s="15">
        <f>INDEX(B94:B102,G94)</f>
        <v>-7</v>
      </c>
      <c r="I95" s="15">
        <f>INDEX(C94:C102,G94)</f>
        <v>18.957636988581271</v>
      </c>
      <c r="J95" s="15">
        <f>INDEX(D94:D102,G94)</f>
        <v>22</v>
      </c>
    </row>
    <row r="96" spans="1:10" s="15" customFormat="1" ht="15" customHeight="1" x14ac:dyDescent="0.25">
      <c r="A96" s="50"/>
      <c r="B96" s="15">
        <f t="shared" si="2"/>
        <v>-7</v>
      </c>
      <c r="C96" s="15">
        <f t="shared" si="2"/>
        <v>18.957636988581271</v>
      </c>
      <c r="D96" s="15">
        <f t="shared" si="3"/>
        <v>22</v>
      </c>
      <c r="E96" s="15">
        <f t="shared" si="4"/>
        <v>3.042363011418729</v>
      </c>
      <c r="F96" s="15">
        <f t="shared" si="5"/>
        <v>1</v>
      </c>
      <c r="G96" s="53"/>
      <c r="H96" s="15">
        <f>INDEX(B94:B102,G94+1)</f>
        <v>2</v>
      </c>
      <c r="I96" s="15">
        <f>INDEX(C94:C102,G94+1)</f>
        <v>27.14</v>
      </c>
      <c r="J96" s="15">
        <f>INDEX(D94:D102,G94+1)</f>
        <v>13</v>
      </c>
    </row>
    <row r="97" spans="1:10" s="15" customFormat="1" ht="15" customHeight="1" x14ac:dyDescent="0.25">
      <c r="A97" s="50"/>
      <c r="B97" s="15">
        <f t="shared" si="2"/>
        <v>2</v>
      </c>
      <c r="C97" s="15">
        <f t="shared" si="2"/>
        <v>27.14</v>
      </c>
      <c r="D97" s="15">
        <f t="shared" si="3"/>
        <v>13</v>
      </c>
      <c r="E97" s="15">
        <f t="shared" si="4"/>
        <v>-14.14</v>
      </c>
      <c r="F97" s="15">
        <f t="shared" si="5"/>
        <v>0</v>
      </c>
      <c r="G97" s="53"/>
      <c r="H97" s="52" t="s">
        <v>45</v>
      </c>
      <c r="I97" s="52"/>
      <c r="J97" s="52"/>
    </row>
    <row r="98" spans="1:10" s="15" customFormat="1" x14ac:dyDescent="0.25">
      <c r="A98" s="50"/>
      <c r="B98" s="15">
        <f t="shared" si="2"/>
        <v>7</v>
      </c>
      <c r="C98" s="15">
        <f t="shared" si="2"/>
        <v>30.05488840884448</v>
      </c>
      <c r="D98" s="15">
        <f t="shared" si="3"/>
        <v>8</v>
      </c>
      <c r="E98" s="15">
        <f t="shared" si="4"/>
        <v>-22.05488840884448</v>
      </c>
      <c r="F98" s="15">
        <f t="shared" si="5"/>
        <v>0</v>
      </c>
      <c r="G98" s="53"/>
      <c r="H98" s="36" t="s">
        <v>19</v>
      </c>
      <c r="I98" s="15">
        <f>SLOPE(I95:I96,H95:H96)</f>
        <v>0.90915144571319217</v>
      </c>
      <c r="J98" s="15">
        <f>SLOPE(J95:J96,H95:H96)</f>
        <v>-1</v>
      </c>
    </row>
    <row r="99" spans="1:10" s="15" customFormat="1" x14ac:dyDescent="0.25">
      <c r="A99" s="50"/>
      <c r="B99" s="15">
        <f t="shared" si="2"/>
        <v>14</v>
      </c>
      <c r="C99" s="15">
        <f t="shared" si="2"/>
        <v>29.696000000000002</v>
      </c>
      <c r="D99" s="15">
        <f t="shared" si="3"/>
        <v>1</v>
      </c>
      <c r="E99" s="15">
        <f t="shared" si="4"/>
        <v>-28.696000000000002</v>
      </c>
      <c r="F99" s="15">
        <f t="shared" si="5"/>
        <v>0</v>
      </c>
      <c r="G99" s="53"/>
      <c r="H99" s="36" t="s">
        <v>20</v>
      </c>
      <c r="I99" s="15">
        <f>INTERCEPT(I95:I96,H95:H96)</f>
        <v>25.321697108573616</v>
      </c>
      <c r="J99" s="15">
        <f>INTERCEPT(J95:J96,H95:H96)</f>
        <v>15</v>
      </c>
    </row>
    <row r="100" spans="1:10" s="15" customFormat="1" x14ac:dyDescent="0.25">
      <c r="A100" s="50"/>
      <c r="B100" s="15">
        <f t="shared" si="2"/>
        <v>25</v>
      </c>
      <c r="C100" s="15">
        <f t="shared" si="2"/>
        <v>28.324000000000002</v>
      </c>
      <c r="D100" s="15">
        <f t="shared" si="3"/>
        <v>-10</v>
      </c>
      <c r="E100" s="15">
        <f t="shared" si="4"/>
        <v>-38.323999999999998</v>
      </c>
      <c r="F100" s="15">
        <f t="shared" si="5"/>
        <v>0</v>
      </c>
      <c r="G100" s="53"/>
      <c r="H100" s="52" t="s">
        <v>46</v>
      </c>
      <c r="I100" s="52"/>
      <c r="J100" s="52"/>
    </row>
    <row r="101" spans="1:10" s="15" customFormat="1" x14ac:dyDescent="0.25">
      <c r="A101" s="50"/>
      <c r="B101" s="15">
        <f t="shared" si="2"/>
        <v>35</v>
      </c>
      <c r="C101" s="15">
        <f t="shared" si="2"/>
        <v>30.937999999999999</v>
      </c>
      <c r="D101" s="15">
        <f t="shared" si="3"/>
        <v>-20</v>
      </c>
      <c r="E101" s="15">
        <f t="shared" si="4"/>
        <v>-50.938000000000002</v>
      </c>
      <c r="F101" s="15">
        <f t="shared" si="5"/>
        <v>1</v>
      </c>
      <c r="G101" s="53"/>
      <c r="H101" s="52" t="s">
        <v>47</v>
      </c>
      <c r="I101" s="52"/>
      <c r="J101" s="45">
        <f>(J98*I99-I98*J99)/(J98-I98)</f>
        <v>20.406431811237368</v>
      </c>
    </row>
    <row r="102" spans="1:10" s="15" customFormat="1" x14ac:dyDescent="0.25">
      <c r="A102" s="50"/>
      <c r="B102" s="15">
        <f t="shared" si="2"/>
        <v>0</v>
      </c>
      <c r="C102" s="15">
        <f t="shared" si="2"/>
        <v>0</v>
      </c>
      <c r="D102" s="15">
        <f t="shared" si="3"/>
        <v>15</v>
      </c>
      <c r="E102" s="15">
        <f t="shared" si="4"/>
        <v>15</v>
      </c>
      <c r="F102" s="15">
        <f>H80</f>
        <v>0</v>
      </c>
      <c r="G102" s="53"/>
      <c r="H102" s="52" t="s">
        <v>48</v>
      </c>
      <c r="I102" s="52"/>
      <c r="J102" s="45">
        <f>(J101-J99)/J98</f>
        <v>-5.4064318112373684</v>
      </c>
    </row>
    <row r="103" spans="1:10" s="15" customFormat="1" x14ac:dyDescent="0.25">
      <c r="A103" s="50"/>
      <c r="B103" s="52" t="s">
        <v>38</v>
      </c>
      <c r="C103" s="52"/>
      <c r="D103" s="52"/>
      <c r="E103" s="52"/>
      <c r="F103" s="52"/>
      <c r="G103" s="52"/>
      <c r="H103" s="52"/>
      <c r="I103" s="52"/>
      <c r="J103" s="52"/>
    </row>
    <row r="104" spans="1:10" s="15" customFormat="1" x14ac:dyDescent="0.25">
      <c r="A104" s="50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52" t="s">
        <v>42</v>
      </c>
      <c r="I104" s="52"/>
      <c r="J104" s="52"/>
    </row>
    <row r="105" spans="1:10" s="15" customFormat="1" x14ac:dyDescent="0.25">
      <c r="A105" s="50"/>
      <c r="B105" s="15">
        <f>B66</f>
        <v>-20</v>
      </c>
      <c r="C105" s="15">
        <f>D66</f>
        <v>9.3286059230418168</v>
      </c>
      <c r="D105" s="15">
        <f>$C$86*B105+$D$86</f>
        <v>35</v>
      </c>
      <c r="E105" s="15">
        <f>D105-C105</f>
        <v>25.671394076958183</v>
      </c>
      <c r="F105" s="15">
        <f>IF(SIGN(E105*E106)=1,0,1)</f>
        <v>0</v>
      </c>
      <c r="G105" s="53">
        <f>MATCH(1,F105:F113,0)</f>
        <v>2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25">
      <c r="A106" s="50"/>
      <c r="B106" s="15">
        <f t="shared" ref="B106:B113" si="6">B67</f>
        <v>-15</v>
      </c>
      <c r="C106" s="15">
        <f t="shared" ref="C106:C113" si="7">D67</f>
        <v>13.994276537205861</v>
      </c>
      <c r="D106" s="15">
        <f t="shared" ref="D106:D113" si="8">$C$86*B106+$D$86</f>
        <v>30</v>
      </c>
      <c r="E106" s="15">
        <f t="shared" ref="E106:E113" si="9">D106-C106</f>
        <v>16.005723462794137</v>
      </c>
      <c r="F106" s="15">
        <f t="shared" ref="F106:F112" si="10">IF(SIGN(E106*E107)=1,0,1)</f>
        <v>1</v>
      </c>
      <c r="G106" s="53"/>
      <c r="H106" s="15">
        <f>INDEX(B105:B113,G105)</f>
        <v>-15</v>
      </c>
      <c r="I106" s="15">
        <f>INDEX(C105:C113,G105)</f>
        <v>13.994276537205861</v>
      </c>
      <c r="J106" s="15">
        <f>INDEX(D105:D113,G105)</f>
        <v>30</v>
      </c>
    </row>
    <row r="107" spans="1:10" s="15" customFormat="1" x14ac:dyDescent="0.25">
      <c r="A107" s="50"/>
      <c r="B107" s="15">
        <f t="shared" si="6"/>
        <v>-7</v>
      </c>
      <c r="C107" s="15">
        <f t="shared" si="7"/>
        <v>24.524885455189469</v>
      </c>
      <c r="D107" s="15">
        <f t="shared" si="8"/>
        <v>22</v>
      </c>
      <c r="E107" s="15">
        <f t="shared" si="9"/>
        <v>-2.5248854551894695</v>
      </c>
      <c r="F107" s="15">
        <f t="shared" si="10"/>
        <v>0</v>
      </c>
      <c r="G107" s="53"/>
      <c r="H107" s="15">
        <f>INDEX(B105:B113,G105+1)</f>
        <v>-7</v>
      </c>
      <c r="I107" s="15">
        <f>INDEX(C105:C113,G105+1)</f>
        <v>24.524885455189469</v>
      </c>
      <c r="J107" s="15">
        <f>INDEX(D105:D113,G105+1)</f>
        <v>22</v>
      </c>
    </row>
    <row r="108" spans="1:10" s="15" customFormat="1" x14ac:dyDescent="0.25">
      <c r="A108" s="50"/>
      <c r="B108" s="15">
        <f t="shared" si="6"/>
        <v>2</v>
      </c>
      <c r="C108" s="15">
        <f t="shared" si="7"/>
        <v>26.48811865064491</v>
      </c>
      <c r="D108" s="15">
        <f t="shared" si="8"/>
        <v>13</v>
      </c>
      <c r="E108" s="15">
        <f t="shared" si="9"/>
        <v>-13.48811865064491</v>
      </c>
      <c r="F108" s="15">
        <f t="shared" si="10"/>
        <v>0</v>
      </c>
      <c r="G108" s="53"/>
      <c r="H108" s="52" t="s">
        <v>45</v>
      </c>
      <c r="I108" s="52"/>
      <c r="J108" s="52"/>
    </row>
    <row r="109" spans="1:10" s="15" customFormat="1" x14ac:dyDescent="0.25">
      <c r="A109" s="50"/>
      <c r="B109" s="15">
        <f t="shared" si="6"/>
        <v>7</v>
      </c>
      <c r="C109" s="15">
        <f t="shared" si="7"/>
        <v>30.051105176895472</v>
      </c>
      <c r="D109" s="15">
        <f t="shared" si="8"/>
        <v>8</v>
      </c>
      <c r="E109" s="15">
        <f t="shared" si="9"/>
        <v>-22.051105176895472</v>
      </c>
      <c r="F109" s="15">
        <f t="shared" si="10"/>
        <v>0</v>
      </c>
      <c r="G109" s="53"/>
      <c r="H109" s="36" t="s">
        <v>19</v>
      </c>
      <c r="I109" s="15">
        <f>SLOPE(I106:I107,H106:H107)</f>
        <v>1.316326114747951</v>
      </c>
      <c r="J109" s="15">
        <f>SLOPE(J106:J107,H106:H107)</f>
        <v>-1</v>
      </c>
    </row>
    <row r="110" spans="1:10" s="15" customFormat="1" x14ac:dyDescent="0.25">
      <c r="A110" s="50"/>
      <c r="B110" s="15">
        <f t="shared" si="6"/>
        <v>14</v>
      </c>
      <c r="C110" s="15">
        <f t="shared" si="7"/>
        <v>29.355949818041591</v>
      </c>
      <c r="D110" s="15">
        <f t="shared" si="8"/>
        <v>1</v>
      </c>
      <c r="E110" s="15">
        <f t="shared" si="9"/>
        <v>-28.355949818041591</v>
      </c>
      <c r="F110" s="15">
        <f t="shared" si="10"/>
        <v>0</v>
      </c>
      <c r="G110" s="53"/>
      <c r="H110" s="36" t="s">
        <v>20</v>
      </c>
      <c r="I110" s="15">
        <f>INTERCEPT(I106:I107,H106:H107)</f>
        <v>33.739168258425124</v>
      </c>
      <c r="J110" s="15">
        <f>INTERCEPT(J106:J107,H106:H107)</f>
        <v>15</v>
      </c>
    </row>
    <row r="111" spans="1:10" s="15" customFormat="1" x14ac:dyDescent="0.25">
      <c r="A111" s="50"/>
      <c r="B111" s="15">
        <f t="shared" si="6"/>
        <v>25</v>
      </c>
      <c r="C111" s="15">
        <f t="shared" si="7"/>
        <v>32.114980470040599</v>
      </c>
      <c r="D111" s="15">
        <f t="shared" si="8"/>
        <v>-10</v>
      </c>
      <c r="E111" s="15">
        <f t="shared" si="9"/>
        <v>-42.114980470040599</v>
      </c>
      <c r="F111" s="15">
        <f t="shared" si="10"/>
        <v>0</v>
      </c>
      <c r="G111" s="53"/>
      <c r="H111" s="52" t="s">
        <v>46</v>
      </c>
      <c r="I111" s="52"/>
      <c r="J111" s="52"/>
    </row>
    <row r="112" spans="1:10" s="15" customFormat="1" x14ac:dyDescent="0.25">
      <c r="A112" s="50"/>
      <c r="B112" s="15">
        <f t="shared" si="6"/>
        <v>35</v>
      </c>
      <c r="C112" s="15">
        <f t="shared" si="7"/>
        <v>33.867842163561662</v>
      </c>
      <c r="D112" s="15">
        <f t="shared" si="8"/>
        <v>-20</v>
      </c>
      <c r="E112" s="15">
        <f t="shared" si="9"/>
        <v>-53.867842163561662</v>
      </c>
      <c r="F112" s="15">
        <f t="shared" si="10"/>
        <v>1</v>
      </c>
      <c r="G112" s="53"/>
      <c r="H112" s="52" t="s">
        <v>47</v>
      </c>
      <c r="I112" s="52"/>
      <c r="J112" s="45">
        <f>(J109*I110-I109*J110)/(J109-I109)</f>
        <v>23.09003885036465</v>
      </c>
    </row>
    <row r="113" spans="1:11" s="15" customFormat="1" x14ac:dyDescent="0.25">
      <c r="A113" s="50"/>
      <c r="B113" s="15">
        <f t="shared" si="6"/>
        <v>0</v>
      </c>
      <c r="C113" s="15">
        <f t="shared" si="7"/>
        <v>0</v>
      </c>
      <c r="D113" s="15">
        <f t="shared" si="8"/>
        <v>15</v>
      </c>
      <c r="E113" s="15">
        <f t="shared" si="9"/>
        <v>15</v>
      </c>
      <c r="F113" s="15">
        <f>F102</f>
        <v>0</v>
      </c>
      <c r="G113" s="53"/>
      <c r="H113" s="52" t="s">
        <v>48</v>
      </c>
      <c r="I113" s="52"/>
      <c r="J113" s="45">
        <f>(J112-J110)/J109</f>
        <v>-8.0900388503646496</v>
      </c>
    </row>
    <row r="114" spans="1:11" s="15" customFormat="1" ht="15" customHeight="1" x14ac:dyDescent="0.25">
      <c r="A114" s="50" t="s">
        <v>50</v>
      </c>
      <c r="B114" s="51" t="s">
        <v>49</v>
      </c>
      <c r="C114" s="51"/>
      <c r="D114" s="51"/>
      <c r="E114" s="51"/>
      <c r="F114" s="51"/>
      <c r="G114" s="51"/>
      <c r="H114" s="51"/>
      <c r="I114" s="51"/>
      <c r="J114" s="51"/>
    </row>
    <row r="115" spans="1:11" s="15" customFormat="1" ht="15" customHeight="1" x14ac:dyDescent="0.25">
      <c r="A115" s="50"/>
      <c r="B115" s="20" t="s">
        <v>26</v>
      </c>
      <c r="C115" s="36" t="s">
        <v>10</v>
      </c>
      <c r="D115" s="37" t="s">
        <v>11</v>
      </c>
      <c r="E115" s="52"/>
      <c r="F115" s="52"/>
      <c r="G115" s="52"/>
      <c r="H115" s="52"/>
      <c r="I115" s="52"/>
      <c r="J115" s="52"/>
    </row>
    <row r="116" spans="1:11" s="15" customFormat="1" ht="15" customHeight="1" x14ac:dyDescent="0.25">
      <c r="A116" s="50"/>
      <c r="B116" s="36">
        <v>1</v>
      </c>
      <c r="C116" s="36">
        <f>G79-0.01</f>
        <v>-15.01</v>
      </c>
      <c r="D116" s="37">
        <f>H79</f>
        <v>30</v>
      </c>
      <c r="E116" s="52"/>
      <c r="F116" s="52"/>
      <c r="G116" s="52"/>
      <c r="H116" s="52"/>
      <c r="I116" s="52"/>
      <c r="J116" s="52"/>
    </row>
    <row r="117" spans="1:11" s="15" customFormat="1" ht="15" customHeight="1" x14ac:dyDescent="0.25">
      <c r="A117" s="50"/>
      <c r="B117" s="36">
        <v>2</v>
      </c>
      <c r="C117" s="36">
        <f>G80</f>
        <v>-15</v>
      </c>
      <c r="D117" s="36">
        <f>H80</f>
        <v>0</v>
      </c>
      <c r="E117" s="52"/>
      <c r="F117" s="52"/>
      <c r="G117" s="52"/>
      <c r="H117" s="52"/>
      <c r="I117" s="52"/>
      <c r="J117" s="52"/>
    </row>
    <row r="118" spans="1:11" s="15" customFormat="1" ht="15.75" customHeight="1" x14ac:dyDescent="0.25">
      <c r="A118" s="50"/>
      <c r="B118" s="38"/>
      <c r="C118" s="38" t="s">
        <v>14</v>
      </c>
      <c r="D118" s="38" t="s">
        <v>15</v>
      </c>
      <c r="E118" s="52"/>
      <c r="F118" s="52"/>
      <c r="G118" s="52"/>
      <c r="H118" s="52"/>
      <c r="I118" s="52"/>
      <c r="J118" s="52"/>
    </row>
    <row r="119" spans="1:11" s="15" customFormat="1" ht="15.75" customHeight="1" x14ac:dyDescent="0.25">
      <c r="A119" s="50"/>
      <c r="B119" s="20" t="s">
        <v>27</v>
      </c>
      <c r="C119" s="46" cm="1">
        <f t="array" ref="C119:D119">LINEST(D116:D117,C116:C117,1)</f>
        <v>-3000.0000000000641</v>
      </c>
      <c r="D119" s="40">
        <v>-45000.00000000096</v>
      </c>
      <c r="E119" s="52"/>
      <c r="F119" s="52"/>
      <c r="G119" s="52"/>
      <c r="H119" s="52"/>
      <c r="I119" s="52"/>
      <c r="J119" s="52"/>
    </row>
    <row r="120" spans="1:11" s="15" customFormat="1" ht="15" customHeight="1" x14ac:dyDescent="0.25">
      <c r="A120" s="50"/>
      <c r="B120" s="52" t="s">
        <v>37</v>
      </c>
      <c r="C120" s="52"/>
      <c r="D120" s="52"/>
      <c r="E120" s="52"/>
      <c r="F120" s="52"/>
      <c r="G120" s="52"/>
      <c r="H120" s="52"/>
      <c r="I120" s="52"/>
      <c r="J120" s="52"/>
    </row>
    <row r="121" spans="1:11" s="15" customFormat="1" ht="15" customHeight="1" x14ac:dyDescent="0.25">
      <c r="A121" s="50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52" t="s">
        <v>42</v>
      </c>
      <c r="I121" s="52"/>
      <c r="J121" s="52"/>
    </row>
    <row r="122" spans="1:11" s="15" customFormat="1" ht="15" customHeight="1" x14ac:dyDescent="0.25">
      <c r="A122" s="50"/>
      <c r="B122" s="15">
        <f>B66</f>
        <v>-20</v>
      </c>
      <c r="C122" s="15">
        <f>C66</f>
        <v>9.1032401886919434</v>
      </c>
      <c r="D122" s="15">
        <f>$C$119*B122+$D$119</f>
        <v>15000.00000000032</v>
      </c>
      <c r="E122" s="15">
        <f t="shared" ref="E122:E130" si="11">D122-C122</f>
        <v>14990.896759811629</v>
      </c>
      <c r="F122" s="15">
        <f>IF(SIGN(E122*E123)=1,0,1)</f>
        <v>1</v>
      </c>
      <c r="G122" s="53">
        <f>MATCH(1,F122:F130,0)</f>
        <v>1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25">
      <c r="A123" s="50"/>
      <c r="B123" s="15">
        <f t="shared" ref="B123:C130" si="12">B67</f>
        <v>-15</v>
      </c>
      <c r="C123" s="15">
        <f t="shared" si="12"/>
        <v>13.252842479702325</v>
      </c>
      <c r="D123" s="15">
        <f>$C$119*B123+$D$119</f>
        <v>0</v>
      </c>
      <c r="E123" s="15">
        <f t="shared" si="11"/>
        <v>-13.252842479702325</v>
      </c>
      <c r="F123" s="15">
        <f t="shared" ref="F123:F129" si="13">IF(SIGN(E123*E124)=1,0,1)</f>
        <v>0</v>
      </c>
      <c r="G123" s="53"/>
      <c r="H123" s="15">
        <f>INDEX(B122:B130,G122)</f>
        <v>-20</v>
      </c>
      <c r="I123" s="15">
        <f>INDEX(C122:C130,G122)</f>
        <v>9.1032401886919434</v>
      </c>
      <c r="J123" s="15">
        <f>INDEX(D122:D130,G122)</f>
        <v>15000.00000000032</v>
      </c>
    </row>
    <row r="124" spans="1:11" s="15" customFormat="1" ht="15" customHeight="1" x14ac:dyDescent="0.25">
      <c r="A124" s="50"/>
      <c r="B124" s="15">
        <f t="shared" si="12"/>
        <v>-7</v>
      </c>
      <c r="C124" s="15">
        <f t="shared" si="12"/>
        <v>18.957636988581271</v>
      </c>
      <c r="D124" s="15">
        <f t="shared" ref="D124:D130" si="14">$C$119*B124+$D$119</f>
        <v>-24000.000000000513</v>
      </c>
      <c r="E124" s="15">
        <f t="shared" si="11"/>
        <v>-24018.957636989093</v>
      </c>
      <c r="F124" s="15">
        <f t="shared" si="13"/>
        <v>0</v>
      </c>
      <c r="G124" s="53"/>
      <c r="H124" s="15">
        <f>INDEX(B122:B130,G122+1)</f>
        <v>-15</v>
      </c>
      <c r="I124" s="15">
        <f>INDEX(C122:C130,G122+1)</f>
        <v>13.252842479702325</v>
      </c>
      <c r="J124" s="15">
        <f>INDEX(D122:D130,G122+1)</f>
        <v>0</v>
      </c>
    </row>
    <row r="125" spans="1:11" s="15" customFormat="1" ht="15" customHeight="1" x14ac:dyDescent="0.25">
      <c r="A125" s="50"/>
      <c r="B125" s="15">
        <f t="shared" si="12"/>
        <v>2</v>
      </c>
      <c r="C125" s="15">
        <f t="shared" si="12"/>
        <v>27.14</v>
      </c>
      <c r="D125" s="15">
        <f t="shared" si="14"/>
        <v>-51000.000000001091</v>
      </c>
      <c r="E125" s="15">
        <f t="shared" si="11"/>
        <v>-51027.140000001091</v>
      </c>
      <c r="F125" s="15">
        <f t="shared" si="13"/>
        <v>0</v>
      </c>
      <c r="G125" s="53"/>
      <c r="H125" s="52" t="s">
        <v>45</v>
      </c>
      <c r="I125" s="52"/>
      <c r="J125" s="52"/>
    </row>
    <row r="126" spans="1:11" s="15" customFormat="1" ht="15" customHeight="1" x14ac:dyDescent="0.25">
      <c r="A126" s="50"/>
      <c r="B126" s="15">
        <f t="shared" si="12"/>
        <v>7</v>
      </c>
      <c r="C126" s="15">
        <f t="shared" si="12"/>
        <v>30.05488840884448</v>
      </c>
      <c r="D126" s="15">
        <f>$C$119*B126+$D$119</f>
        <v>-66000.000000001412</v>
      </c>
      <c r="E126" s="15">
        <f t="shared" si="11"/>
        <v>-66030.054888410261</v>
      </c>
      <c r="F126" s="15">
        <f t="shared" si="13"/>
        <v>0</v>
      </c>
      <c r="G126" s="53"/>
      <c r="H126" s="36" t="s">
        <v>19</v>
      </c>
      <c r="I126" s="15">
        <f>SLOPE(I123:I124,H123:H124)</f>
        <v>0.82992045820207638</v>
      </c>
      <c r="J126" s="15">
        <f>SLOPE(J123:J124,H123:H124)</f>
        <v>-3000.0000000000641</v>
      </c>
    </row>
    <row r="127" spans="1:11" s="15" customFormat="1" ht="15" customHeight="1" x14ac:dyDescent="0.25">
      <c r="A127" s="50"/>
      <c r="B127" s="15">
        <f t="shared" si="12"/>
        <v>14</v>
      </c>
      <c r="C127" s="15">
        <f t="shared" si="12"/>
        <v>29.696000000000002</v>
      </c>
      <c r="D127" s="15">
        <f t="shared" si="14"/>
        <v>-87000.000000001863</v>
      </c>
      <c r="E127" s="15">
        <f t="shared" si="11"/>
        <v>-87029.696000001859</v>
      </c>
      <c r="F127" s="15">
        <f t="shared" si="13"/>
        <v>0</v>
      </c>
      <c r="G127" s="53"/>
      <c r="H127" s="36" t="s">
        <v>20</v>
      </c>
      <c r="I127" s="15">
        <f>INTERCEPT(I123:I124,H123:H124)</f>
        <v>25.701649352733469</v>
      </c>
      <c r="J127" s="15">
        <f>INTERCEPT(J123:J124,H123:H124)</f>
        <v>-45000.00000000096</v>
      </c>
    </row>
    <row r="128" spans="1:11" s="15" customFormat="1" ht="15.75" customHeight="1" x14ac:dyDescent="0.25">
      <c r="A128" s="50"/>
      <c r="B128" s="15">
        <f t="shared" si="12"/>
        <v>25</v>
      </c>
      <c r="C128" s="15">
        <f t="shared" si="12"/>
        <v>28.324000000000002</v>
      </c>
      <c r="D128" s="15">
        <f t="shared" si="14"/>
        <v>-120000.00000000256</v>
      </c>
      <c r="E128" s="15">
        <f t="shared" si="11"/>
        <v>-120028.32400000255</v>
      </c>
      <c r="F128" s="15">
        <f t="shared" si="13"/>
        <v>0</v>
      </c>
      <c r="G128" s="53"/>
      <c r="H128" s="52" t="s">
        <v>46</v>
      </c>
      <c r="I128" s="52"/>
      <c r="J128" s="52"/>
      <c r="K128" s="47" t="s">
        <v>51</v>
      </c>
    </row>
    <row r="129" spans="1:11" s="15" customFormat="1" ht="15" customHeight="1" x14ac:dyDescent="0.25">
      <c r="A129" s="50"/>
      <c r="B129" s="15">
        <f t="shared" si="12"/>
        <v>35</v>
      </c>
      <c r="C129" s="15">
        <f t="shared" si="12"/>
        <v>30.937999999999999</v>
      </c>
      <c r="D129" s="15">
        <f t="shared" si="14"/>
        <v>-150000.0000000032</v>
      </c>
      <c r="E129" s="15">
        <f t="shared" si="11"/>
        <v>-150030.9380000032</v>
      </c>
      <c r="F129" s="15">
        <f t="shared" si="13"/>
        <v>0</v>
      </c>
      <c r="G129" s="53"/>
      <c r="H129" s="52" t="s">
        <v>48</v>
      </c>
      <c r="I129" s="52"/>
      <c r="J129" s="45">
        <f>(J126*I127-I126*J127)/(J126-I126)</f>
        <v>13.249177225291115</v>
      </c>
      <c r="K129" s="15">
        <f>J129</f>
        <v>13.249177225291115</v>
      </c>
    </row>
    <row r="130" spans="1:11" s="15" customFormat="1" ht="15.75" customHeight="1" x14ac:dyDescent="0.25">
      <c r="A130" s="50"/>
      <c r="B130" s="15">
        <f t="shared" si="12"/>
        <v>0</v>
      </c>
      <c r="C130" s="15">
        <f t="shared" si="12"/>
        <v>0</v>
      </c>
      <c r="D130" s="15">
        <f t="shared" si="14"/>
        <v>-45000.00000000096</v>
      </c>
      <c r="E130" s="15">
        <f t="shared" si="11"/>
        <v>-45000.00000000096</v>
      </c>
      <c r="F130" s="15">
        <f>F102</f>
        <v>0</v>
      </c>
      <c r="G130" s="53"/>
      <c r="H130" s="52" t="s">
        <v>47</v>
      </c>
      <c r="I130" s="52"/>
      <c r="J130" s="45">
        <f>ROUND((J129-J127)/J126,1)</f>
        <v>-15</v>
      </c>
      <c r="K130" s="35">
        <f>G76</f>
        <v>-20</v>
      </c>
    </row>
    <row r="131" spans="1:11" s="15" customFormat="1" ht="15" customHeight="1" x14ac:dyDescent="0.25">
      <c r="A131" s="50"/>
      <c r="B131" s="52" t="s">
        <v>38</v>
      </c>
      <c r="C131" s="52"/>
      <c r="D131" s="52"/>
      <c r="E131" s="52"/>
      <c r="F131" s="52"/>
      <c r="G131" s="52"/>
      <c r="H131" s="52"/>
      <c r="I131" s="52"/>
      <c r="J131" s="52"/>
    </row>
    <row r="132" spans="1:11" s="15" customFormat="1" ht="15" customHeight="1" x14ac:dyDescent="0.25">
      <c r="A132" s="50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52" t="s">
        <v>42</v>
      </c>
      <c r="I132" s="52"/>
      <c r="J132" s="52"/>
    </row>
    <row r="133" spans="1:11" s="15" customFormat="1" ht="15" customHeight="1" x14ac:dyDescent="0.25">
      <c r="A133" s="50"/>
      <c r="B133" s="15">
        <f>B122</f>
        <v>-20</v>
      </c>
      <c r="C133" s="15">
        <f>D66</f>
        <v>9.3286059230418168</v>
      </c>
      <c r="D133" s="15">
        <f>$C$119*B133+$D$119</f>
        <v>15000.00000000032</v>
      </c>
      <c r="E133" s="15">
        <f>D133-C133</f>
        <v>14990.671394077279</v>
      </c>
      <c r="F133" s="15">
        <f>IF(SIGN(E133*E134)=1,0,1)</f>
        <v>1</v>
      </c>
      <c r="G133" s="53">
        <f>MATCH(1,F133:F141,0)</f>
        <v>1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25">
      <c r="A134" s="50"/>
      <c r="B134" s="15">
        <f t="shared" ref="B134:B141" si="15">B123</f>
        <v>-15</v>
      </c>
      <c r="C134" s="15">
        <f t="shared" ref="C134:C141" si="16">D67</f>
        <v>13.994276537205861</v>
      </c>
      <c r="D134" s="15">
        <f t="shared" ref="D134:D141" si="17">$C$119*B134+$D$119</f>
        <v>0</v>
      </c>
      <c r="E134" s="15">
        <f t="shared" ref="E134:E141" si="18">D134-C134</f>
        <v>-13.994276537205861</v>
      </c>
      <c r="F134" s="15">
        <f t="shared" ref="F134:F140" si="19">IF(SIGN(E134*E135)=1,0,1)</f>
        <v>0</v>
      </c>
      <c r="G134" s="53"/>
      <c r="H134" s="15">
        <f>INDEX(B133:B141,G133)</f>
        <v>-20</v>
      </c>
      <c r="I134" s="15">
        <f>INDEX(C133:C141,G133)</f>
        <v>9.3286059230418168</v>
      </c>
      <c r="J134" s="15">
        <f>INDEX(D133:D141,G133)</f>
        <v>15000.00000000032</v>
      </c>
    </row>
    <row r="135" spans="1:11" s="15" customFormat="1" ht="15" customHeight="1" x14ac:dyDescent="0.25">
      <c r="A135" s="50"/>
      <c r="B135" s="15">
        <f t="shared" si="15"/>
        <v>-7</v>
      </c>
      <c r="C135" s="15">
        <f t="shared" si="16"/>
        <v>24.524885455189469</v>
      </c>
      <c r="D135" s="15">
        <f t="shared" si="17"/>
        <v>-24000.000000000513</v>
      </c>
      <c r="E135" s="15">
        <f t="shared" si="18"/>
        <v>-24024.524885455703</v>
      </c>
      <c r="F135" s="15">
        <f t="shared" si="19"/>
        <v>0</v>
      </c>
      <c r="G135" s="53"/>
      <c r="H135" s="15">
        <f>INDEX(B133:B141,G133+1)</f>
        <v>-15</v>
      </c>
      <c r="I135" s="15">
        <f>INDEX(C133:C141,G133+1)</f>
        <v>13.994276537205861</v>
      </c>
      <c r="J135" s="15">
        <f>INDEX(D133:D141,G133+1)</f>
        <v>0</v>
      </c>
    </row>
    <row r="136" spans="1:11" s="15" customFormat="1" ht="15" customHeight="1" x14ac:dyDescent="0.25">
      <c r="A136" s="50"/>
      <c r="B136" s="15">
        <f t="shared" si="15"/>
        <v>2</v>
      </c>
      <c r="C136" s="15">
        <f t="shared" si="16"/>
        <v>26.48811865064491</v>
      </c>
      <c r="D136" s="15">
        <f t="shared" si="17"/>
        <v>-51000.000000001091</v>
      </c>
      <c r="E136" s="15">
        <f t="shared" si="18"/>
        <v>-51026.488118651738</v>
      </c>
      <c r="F136" s="15">
        <f t="shared" si="19"/>
        <v>0</v>
      </c>
      <c r="G136" s="53"/>
      <c r="H136" s="52" t="s">
        <v>45</v>
      </c>
      <c r="I136" s="52"/>
      <c r="J136" s="52"/>
    </row>
    <row r="137" spans="1:11" s="15" customFormat="1" ht="15" customHeight="1" x14ac:dyDescent="0.25">
      <c r="A137" s="50"/>
      <c r="B137" s="15">
        <f t="shared" si="15"/>
        <v>7</v>
      </c>
      <c r="C137" s="15">
        <f t="shared" si="16"/>
        <v>30.051105176895472</v>
      </c>
      <c r="D137" s="15">
        <f t="shared" si="17"/>
        <v>-66000.000000001412</v>
      </c>
      <c r="E137" s="15">
        <f t="shared" si="18"/>
        <v>-66030.051105178311</v>
      </c>
      <c r="F137" s="15">
        <f t="shared" si="19"/>
        <v>0</v>
      </c>
      <c r="G137" s="53"/>
      <c r="H137" s="36" t="s">
        <v>19</v>
      </c>
      <c r="I137" s="15">
        <f>SLOPE(I134:I135,H134:H135)</f>
        <v>0.93313412283280883</v>
      </c>
      <c r="J137" s="15">
        <f>SLOPE(J134:J135,H134:H135)</f>
        <v>-3000.0000000000641</v>
      </c>
    </row>
    <row r="138" spans="1:11" s="15" customFormat="1" ht="15" customHeight="1" x14ac:dyDescent="0.25">
      <c r="A138" s="50"/>
      <c r="B138" s="15">
        <f t="shared" si="15"/>
        <v>14</v>
      </c>
      <c r="C138" s="15">
        <f t="shared" si="16"/>
        <v>29.355949818041591</v>
      </c>
      <c r="D138" s="15">
        <f t="shared" si="17"/>
        <v>-87000.000000001863</v>
      </c>
      <c r="E138" s="15">
        <f>D138-C138</f>
        <v>-87029.355949819903</v>
      </c>
      <c r="F138" s="15">
        <f>IF(SIGN(E138*E139)=1,0,1)</f>
        <v>0</v>
      </c>
      <c r="G138" s="53"/>
      <c r="H138" s="36" t="s">
        <v>20</v>
      </c>
      <c r="I138" s="15">
        <f>INTERCEPT(I134:I135,H134:H135)</f>
        <v>27.991288379697991</v>
      </c>
      <c r="J138" s="15">
        <f>INTERCEPT(J134:J135,H134:H135)</f>
        <v>-45000.00000000096</v>
      </c>
    </row>
    <row r="139" spans="1:11" s="15" customFormat="1" ht="15.75" customHeight="1" x14ac:dyDescent="0.25">
      <c r="A139" s="50"/>
      <c r="B139" s="15">
        <f t="shared" si="15"/>
        <v>25</v>
      </c>
      <c r="C139" s="15">
        <f t="shared" si="16"/>
        <v>32.114980470040599</v>
      </c>
      <c r="D139" s="15">
        <f t="shared" si="17"/>
        <v>-120000.00000000256</v>
      </c>
      <c r="E139" s="15">
        <f t="shared" si="18"/>
        <v>-120032.1149804726</v>
      </c>
      <c r="F139" s="15">
        <f t="shared" si="19"/>
        <v>0</v>
      </c>
      <c r="G139" s="53"/>
      <c r="H139" s="52" t="s">
        <v>46</v>
      </c>
      <c r="I139" s="52"/>
      <c r="J139" s="52"/>
      <c r="K139" s="47" t="s">
        <v>51</v>
      </c>
    </row>
    <row r="140" spans="1:11" s="15" customFormat="1" x14ac:dyDescent="0.25">
      <c r="A140" s="50"/>
      <c r="B140" s="15">
        <f t="shared" si="15"/>
        <v>35</v>
      </c>
      <c r="C140" s="15">
        <f t="shared" si="16"/>
        <v>33.867842163561662</v>
      </c>
      <c r="D140" s="15">
        <f t="shared" si="17"/>
        <v>-150000.0000000032</v>
      </c>
      <c r="E140" s="15">
        <f t="shared" si="18"/>
        <v>-150033.86784216677</v>
      </c>
      <c r="F140" s="15">
        <f t="shared" si="19"/>
        <v>0</v>
      </c>
      <c r="G140" s="53"/>
      <c r="H140" s="52" t="s">
        <v>48</v>
      </c>
      <c r="I140" s="52"/>
      <c r="J140" s="45">
        <f>(J137*I138-I137*J138)/(J137-I137)</f>
        <v>13.989925045060719</v>
      </c>
      <c r="K140" s="15">
        <f>J140</f>
        <v>13.989925045060719</v>
      </c>
    </row>
    <row r="141" spans="1:11" s="15" customFormat="1" x14ac:dyDescent="0.25">
      <c r="A141" s="50"/>
      <c r="B141" s="15">
        <f t="shared" si="15"/>
        <v>0</v>
      </c>
      <c r="C141" s="15">
        <f t="shared" si="16"/>
        <v>0</v>
      </c>
      <c r="D141" s="15">
        <f t="shared" si="17"/>
        <v>-45000.00000000096</v>
      </c>
      <c r="E141" s="15">
        <f t="shared" si="18"/>
        <v>-45000.00000000096</v>
      </c>
      <c r="F141" s="15">
        <f>F102</f>
        <v>0</v>
      </c>
      <c r="G141" s="53"/>
      <c r="H141" s="52" t="s">
        <v>47</v>
      </c>
      <c r="I141" s="52"/>
      <c r="J141" s="45">
        <f>ROUND((J140-J138)/J137,1)</f>
        <v>-15</v>
      </c>
      <c r="K141" s="35">
        <f>G76</f>
        <v>-20</v>
      </c>
    </row>
    <row r="142" spans="1:11" s="15" customFormat="1" x14ac:dyDescent="0.25"/>
    <row r="143" spans="1:11" s="15" customFormat="1" x14ac:dyDescent="0.25"/>
    <row r="144" spans="1:11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</sheetData>
  <sheetProtection algorithmName="SHA-512" hashValue="Tqg4M2TMqWnzCKPf0ceokHLcOhN76hQ5J7TYSqYq0JhWvjLDqZcUIQN9CtjV3agsVx2vnjcuIazunEIbfVq6QQ==" saltValue="rHgVieu0erTz1cmFu6WCIA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7" xr:uid="{90BA30AD-CAC4-4B5C-9462-2B371B7FE906}">
      <formula1>$G$68:$G$69</formula1>
    </dataValidation>
    <dataValidation type="list" allowBlank="1" showInputMessage="1" showErrorMessage="1" sqref="C9" xr:uid="{5B295D66-499A-4314-82C7-E56671C1FBA5}">
      <formula1>$G$66:$G$67</formula1>
    </dataValidation>
    <dataValidation type="list" allowBlank="1" showInputMessage="1" showErrorMessage="1" sqref="C10" xr:uid="{1843F579-EC3C-4414-9EAA-E7F953114B7B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2675-19E1-4A9C-A8E7-6A8932988F95}">
  <sheetPr codeName="List5">
    <pageSetUpPr fitToPage="1"/>
  </sheetPr>
  <dimension ref="A1:HW343"/>
  <sheetViews>
    <sheetView zoomScale="85" zoomScaleNormal="85" workbookViewId="0">
      <selection activeCell="C10" sqref="C10"/>
    </sheetView>
  </sheetViews>
  <sheetFormatPr defaultColWidth="9.140625" defaultRowHeight="15" x14ac:dyDescent="0.2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5"/>
    <col min="232" max="16384" width="9.140625" style="12"/>
  </cols>
  <sheetData>
    <row r="1" spans="1:13" ht="9.9499999999999993" customHeight="1" x14ac:dyDescent="0.25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9.9499999999999993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9.949999999999999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x14ac:dyDescent="0.25">
      <c r="A4" s="1"/>
      <c r="B4" s="71" t="s">
        <v>0</v>
      </c>
      <c r="C4" s="71"/>
      <c r="D4" s="71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1"/>
      <c r="C5" s="71"/>
      <c r="D5" s="71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60" t="s">
        <v>1</v>
      </c>
      <c r="B6" s="61"/>
      <c r="C6" s="3">
        <v>-13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60" t="s">
        <v>3</v>
      </c>
      <c r="B7" s="61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60" t="s">
        <v>9</v>
      </c>
      <c r="B8" s="61"/>
      <c r="C8" s="17">
        <v>40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60" t="s">
        <v>7</v>
      </c>
      <c r="B9" s="61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"/>
      <c r="B10" s="14" t="s">
        <v>57</v>
      </c>
      <c r="C10" s="16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4" t="s">
        <v>60</v>
      </c>
      <c r="C11" s="18">
        <f>IF(C10="BEZ KASKÁDY",6,C10*6)</f>
        <v>18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7" t="s">
        <v>58</v>
      </c>
      <c r="F12" s="57"/>
      <c r="G12" s="57"/>
      <c r="H12" s="57"/>
      <c r="I12" s="57"/>
      <c r="J12" s="57"/>
      <c r="K12" s="57"/>
      <c r="L12" s="57"/>
      <c r="M12" s="2"/>
    </row>
    <row r="13" spans="1:13" ht="15" customHeight="1" x14ac:dyDescent="0.25">
      <c r="A13" s="1"/>
      <c r="B13" s="58" t="s">
        <v>59</v>
      </c>
      <c r="C13" s="59"/>
      <c r="D13" s="59"/>
      <c r="E13" s="57"/>
      <c r="F13" s="57"/>
      <c r="G13" s="57"/>
      <c r="H13" s="57"/>
      <c r="I13" s="57"/>
      <c r="J13" s="57"/>
      <c r="K13" s="57"/>
      <c r="L13" s="57"/>
      <c r="M13" s="2"/>
    </row>
    <row r="14" spans="1:13" x14ac:dyDescent="0.25">
      <c r="A14" s="1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2"/>
    </row>
    <row r="15" spans="1:13" x14ac:dyDescent="0.25">
      <c r="A15" s="1"/>
      <c r="B15" s="59"/>
      <c r="C15" s="59"/>
      <c r="D15" s="59"/>
      <c r="E15" s="57"/>
      <c r="F15" s="57"/>
      <c r="G15" s="57"/>
      <c r="H15" s="57"/>
      <c r="I15" s="57"/>
      <c r="J15" s="57"/>
      <c r="K15" s="57"/>
      <c r="L15" s="57"/>
      <c r="M15" s="2"/>
    </row>
    <row r="16" spans="1:13" x14ac:dyDescent="0.25">
      <c r="A16" s="1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2"/>
    </row>
    <row r="17" spans="1:13" x14ac:dyDescent="0.25">
      <c r="A17" s="1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  <c r="M17" s="2"/>
    </row>
    <row r="18" spans="1:13" x14ac:dyDescent="0.25">
      <c r="A18" s="1"/>
      <c r="B18" s="59"/>
      <c r="C18" s="59"/>
      <c r="D18" s="59"/>
      <c r="E18" s="57"/>
      <c r="F18" s="57"/>
      <c r="G18" s="57"/>
      <c r="H18" s="57"/>
      <c r="I18" s="57"/>
      <c r="J18" s="57"/>
      <c r="K18" s="57"/>
      <c r="L18" s="57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s="15" customFormat="1" x14ac:dyDescent="0.25">
      <c r="A48" s="50" t="s">
        <v>21</v>
      </c>
      <c r="B48" s="21" t="s">
        <v>18</v>
      </c>
      <c r="C48" s="21" t="s">
        <v>61</v>
      </c>
      <c r="D48" s="21" t="s">
        <v>62</v>
      </c>
      <c r="E48" s="51" t="s">
        <v>30</v>
      </c>
      <c r="F48" s="51"/>
      <c r="G48" s="51"/>
      <c r="H48" s="51"/>
      <c r="I48" s="20"/>
      <c r="J48" s="20"/>
      <c r="K48" s="20"/>
      <c r="L48" s="20"/>
      <c r="M48" s="20"/>
    </row>
    <row r="49" spans="1:13" s="15" customFormat="1" x14ac:dyDescent="0.25">
      <c r="A49" s="50"/>
      <c r="B49" s="22">
        <v>-20</v>
      </c>
      <c r="C49" s="49"/>
      <c r="D49" s="49"/>
      <c r="E49" s="54" t="s">
        <v>31</v>
      </c>
      <c r="F49" s="54"/>
      <c r="G49" s="24" t="s">
        <v>8</v>
      </c>
      <c r="I49" s="20"/>
      <c r="J49" s="20"/>
      <c r="K49" s="20"/>
      <c r="L49" s="20"/>
      <c r="M49" s="20"/>
    </row>
    <row r="50" spans="1:13" s="15" customFormat="1" x14ac:dyDescent="0.25">
      <c r="A50" s="50"/>
      <c r="B50" s="22">
        <v>-15</v>
      </c>
      <c r="C50" s="48">
        <v>5.8327046863773457</v>
      </c>
      <c r="D50" s="48">
        <v>6.3408565370112147</v>
      </c>
      <c r="E50" s="54"/>
      <c r="F50" s="54"/>
      <c r="G50" s="24" t="s">
        <v>13</v>
      </c>
      <c r="I50" s="20"/>
      <c r="J50" s="20"/>
      <c r="K50" s="20"/>
      <c r="L50" s="20"/>
      <c r="M50" s="20"/>
    </row>
    <row r="51" spans="1:13" s="15" customFormat="1" x14ac:dyDescent="0.25">
      <c r="A51" s="50"/>
      <c r="B51" s="22">
        <v>-7</v>
      </c>
      <c r="C51" s="48">
        <v>8.6999758722831597</v>
      </c>
      <c r="D51" s="48">
        <v>8.8771980967872022</v>
      </c>
      <c r="E51" s="54" t="s">
        <v>32</v>
      </c>
      <c r="F51" s="54"/>
      <c r="G51" s="24">
        <v>15</v>
      </c>
      <c r="I51" s="20"/>
      <c r="J51" s="20"/>
      <c r="K51" s="20"/>
      <c r="L51" s="20"/>
      <c r="M51" s="20"/>
    </row>
    <row r="52" spans="1:13" s="15" customFormat="1" x14ac:dyDescent="0.25">
      <c r="A52" s="50"/>
      <c r="B52" s="22">
        <v>2</v>
      </c>
      <c r="C52" s="48">
        <v>10.885999999999999</v>
      </c>
      <c r="D52" s="48">
        <v>11.955791551462696</v>
      </c>
      <c r="E52" s="54"/>
      <c r="F52" s="54"/>
      <c r="G52" s="24">
        <v>20</v>
      </c>
      <c r="I52" s="20"/>
      <c r="J52" s="20"/>
      <c r="K52" s="20"/>
      <c r="L52" s="20"/>
      <c r="M52" s="20"/>
    </row>
    <row r="53" spans="1:13" s="15" customFormat="1" x14ac:dyDescent="0.25">
      <c r="A53" s="50"/>
      <c r="B53" s="22">
        <v>7</v>
      </c>
      <c r="C53" s="48">
        <v>14.259675510414979</v>
      </c>
      <c r="D53" s="48">
        <v>15.731959194506555</v>
      </c>
      <c r="E53" s="54" t="s">
        <v>33</v>
      </c>
      <c r="F53" s="54"/>
      <c r="G53" s="24">
        <v>-12</v>
      </c>
      <c r="I53" s="20"/>
      <c r="J53" s="20"/>
      <c r="K53" s="20" t="s">
        <v>56</v>
      </c>
      <c r="L53" s="20"/>
      <c r="M53" s="20"/>
    </row>
    <row r="54" spans="1:13" s="15" customFormat="1" x14ac:dyDescent="0.25">
      <c r="A54" s="50"/>
      <c r="B54" s="22">
        <v>14</v>
      </c>
      <c r="C54" s="48">
        <v>13.583</v>
      </c>
      <c r="D54" s="48">
        <v>14.484264836790699</v>
      </c>
      <c r="E54" s="54"/>
      <c r="F54" s="54"/>
      <c r="G54" s="24">
        <v>-15</v>
      </c>
      <c r="I54" s="20"/>
      <c r="J54" s="20"/>
      <c r="K54" s="20"/>
      <c r="L54" s="20"/>
      <c r="M54" s="20"/>
    </row>
    <row r="55" spans="1:13" s="15" customFormat="1" x14ac:dyDescent="0.25">
      <c r="A55" s="50"/>
      <c r="B55" s="22">
        <v>25</v>
      </c>
      <c r="C55" s="48">
        <v>12.816000000000001</v>
      </c>
      <c r="D55" s="48">
        <v>13.809856635162273</v>
      </c>
      <c r="E55" s="54"/>
      <c r="F55" s="54"/>
      <c r="G55" s="24">
        <v>-17</v>
      </c>
      <c r="I55" s="20"/>
      <c r="J55" s="20"/>
      <c r="K55" s="20"/>
      <c r="L55" s="20"/>
      <c r="M55" s="20"/>
    </row>
    <row r="56" spans="1:13" s="15" customFormat="1" x14ac:dyDescent="0.25">
      <c r="A56" s="50"/>
      <c r="B56" s="22">
        <v>35</v>
      </c>
      <c r="C56" s="48">
        <v>13.911</v>
      </c>
      <c r="D56" s="48">
        <v>14.984252077809845</v>
      </c>
      <c r="E56" s="54"/>
      <c r="F56" s="54"/>
      <c r="G56" s="24">
        <v>-20</v>
      </c>
      <c r="I56" s="20"/>
      <c r="J56" s="20"/>
      <c r="K56" s="20"/>
      <c r="L56" s="20"/>
      <c r="M56" s="20"/>
    </row>
    <row r="57" spans="1:13" s="15" customFormat="1" x14ac:dyDescent="0.25">
      <c r="A57" s="50"/>
      <c r="B57" s="25"/>
      <c r="C57" s="26"/>
      <c r="D57" s="26"/>
      <c r="I57" s="20"/>
      <c r="J57" s="20"/>
      <c r="K57" s="20"/>
      <c r="L57" s="20"/>
      <c r="M57" s="20"/>
    </row>
    <row r="58" spans="1:13" s="15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s="15" customFormat="1" x14ac:dyDescent="0.25">
      <c r="A59" s="20"/>
      <c r="B59" s="27" t="s">
        <v>53</v>
      </c>
      <c r="C59" s="20" t="s">
        <v>55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5" customFormat="1" x14ac:dyDescent="0.25">
      <c r="A60" s="20"/>
      <c r="B60" s="20"/>
      <c r="C60" s="20">
        <v>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s="15" customFormat="1" x14ac:dyDescent="0.25">
      <c r="A61" s="20"/>
      <c r="B61" s="20"/>
      <c r="C61" s="20"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s="15" customFormat="1" x14ac:dyDescent="0.25">
      <c r="A62" s="20"/>
      <c r="B62" s="20"/>
      <c r="C62" s="20">
        <v>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5" customFormat="1" x14ac:dyDescent="0.25">
      <c r="A63" s="20"/>
      <c r="B63" s="20"/>
      <c r="C63" s="20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s="15" customFormat="1" x14ac:dyDescent="0.25">
      <c r="A64" s="28"/>
      <c r="B64" s="28"/>
      <c r="C64" s="28"/>
    </row>
    <row r="65" spans="1:11" s="15" customFormat="1" ht="24" x14ac:dyDescent="0.25">
      <c r="A65" s="50" t="s">
        <v>21</v>
      </c>
      <c r="B65" s="21" t="s">
        <v>18</v>
      </c>
      <c r="C65" s="21" t="s">
        <v>36</v>
      </c>
      <c r="D65" s="21" t="s">
        <v>35</v>
      </c>
      <c r="E65" s="51" t="s">
        <v>30</v>
      </c>
      <c r="F65" s="51"/>
      <c r="G65" s="51"/>
      <c r="H65" s="51"/>
      <c r="K65" s="15" t="s">
        <v>52</v>
      </c>
    </row>
    <row r="66" spans="1:11" s="15" customFormat="1" x14ac:dyDescent="0.25">
      <c r="A66" s="50"/>
      <c r="B66" s="29">
        <f>B49</f>
        <v>-20</v>
      </c>
      <c r="C66" s="29">
        <f t="shared" ref="C66:D74" si="0">IF($C$10=$C$59,C49*1,$C$10*C49)</f>
        <v>0</v>
      </c>
      <c r="D66" s="29">
        <f t="shared" si="0"/>
        <v>0</v>
      </c>
      <c r="E66" s="54" t="s">
        <v>31</v>
      </c>
      <c r="F66" s="54"/>
      <c r="G66" s="24" t="s">
        <v>8</v>
      </c>
      <c r="K66" s="15">
        <v>1</v>
      </c>
    </row>
    <row r="67" spans="1:11" s="15" customFormat="1" x14ac:dyDescent="0.25">
      <c r="A67" s="50"/>
      <c r="B67" s="29">
        <f t="shared" ref="B67:B74" si="1">B50</f>
        <v>-15</v>
      </c>
      <c r="C67" s="29">
        <f t="shared" si="0"/>
        <v>17.498114059132035</v>
      </c>
      <c r="D67" s="29">
        <f t="shared" si="0"/>
        <v>19.022569611033646</v>
      </c>
      <c r="E67" s="54"/>
      <c r="F67" s="54"/>
      <c r="G67" s="24" t="s">
        <v>13</v>
      </c>
      <c r="K67" s="15">
        <v>2</v>
      </c>
    </row>
    <row r="68" spans="1:11" s="15" customFormat="1" x14ac:dyDescent="0.25">
      <c r="A68" s="50"/>
      <c r="B68" s="29">
        <f t="shared" si="1"/>
        <v>-7</v>
      </c>
      <c r="C68" s="29">
        <f t="shared" si="0"/>
        <v>26.099927616849477</v>
      </c>
      <c r="D68" s="29">
        <f t="shared" si="0"/>
        <v>26.631594290361605</v>
      </c>
      <c r="E68" s="54" t="s">
        <v>32</v>
      </c>
      <c r="F68" s="54"/>
      <c r="G68" s="24">
        <v>15</v>
      </c>
      <c r="K68" s="15">
        <v>3</v>
      </c>
    </row>
    <row r="69" spans="1:11" s="15" customFormat="1" x14ac:dyDescent="0.25">
      <c r="A69" s="50"/>
      <c r="B69" s="29">
        <f t="shared" si="1"/>
        <v>2</v>
      </c>
      <c r="C69" s="29">
        <f t="shared" si="0"/>
        <v>32.658000000000001</v>
      </c>
      <c r="D69" s="29">
        <f t="shared" si="0"/>
        <v>35.867374654388087</v>
      </c>
      <c r="E69" s="54"/>
      <c r="F69" s="54"/>
      <c r="G69" s="24">
        <v>20</v>
      </c>
      <c r="K69" s="15">
        <v>4</v>
      </c>
    </row>
    <row r="70" spans="1:11" s="15" customFormat="1" x14ac:dyDescent="0.25">
      <c r="A70" s="50"/>
      <c r="B70" s="29">
        <f t="shared" si="1"/>
        <v>7</v>
      </c>
      <c r="C70" s="29">
        <f t="shared" si="0"/>
        <v>42.779026531244938</v>
      </c>
      <c r="D70" s="29">
        <f t="shared" si="0"/>
        <v>47.19587758351966</v>
      </c>
      <c r="E70" s="54" t="s">
        <v>33</v>
      </c>
      <c r="F70" s="54"/>
      <c r="G70" s="24">
        <v>-12</v>
      </c>
      <c r="K70" s="15">
        <v>5</v>
      </c>
    </row>
    <row r="71" spans="1:11" s="15" customFormat="1" x14ac:dyDescent="0.25">
      <c r="A71" s="50"/>
      <c r="B71" s="29">
        <f t="shared" si="1"/>
        <v>14</v>
      </c>
      <c r="C71" s="29">
        <f t="shared" si="0"/>
        <v>40.749000000000002</v>
      </c>
      <c r="D71" s="29">
        <f t="shared" si="0"/>
        <v>43.452794510372094</v>
      </c>
      <c r="E71" s="54"/>
      <c r="F71" s="54"/>
      <c r="G71" s="24">
        <v>-15</v>
      </c>
    </row>
    <row r="72" spans="1:11" s="15" customFormat="1" x14ac:dyDescent="0.25">
      <c r="A72" s="50"/>
      <c r="B72" s="29">
        <f t="shared" si="1"/>
        <v>25</v>
      </c>
      <c r="C72" s="29">
        <f t="shared" si="0"/>
        <v>38.448</v>
      </c>
      <c r="D72" s="29">
        <f t="shared" si="0"/>
        <v>41.429569905486815</v>
      </c>
      <c r="E72" s="54"/>
      <c r="F72" s="54"/>
      <c r="G72" s="24">
        <v>-17</v>
      </c>
    </row>
    <row r="73" spans="1:11" s="15" customFormat="1" x14ac:dyDescent="0.25">
      <c r="A73" s="50"/>
      <c r="B73" s="29">
        <f t="shared" si="1"/>
        <v>35</v>
      </c>
      <c r="C73" s="29">
        <f t="shared" si="0"/>
        <v>41.732999999999997</v>
      </c>
      <c r="D73" s="29">
        <f t="shared" si="0"/>
        <v>44.95275623342954</v>
      </c>
      <c r="E73" s="54"/>
      <c r="F73" s="54"/>
      <c r="G73" s="24">
        <v>-20</v>
      </c>
    </row>
    <row r="74" spans="1:11" s="15" customFormat="1" x14ac:dyDescent="0.25">
      <c r="A74" s="50"/>
      <c r="B74" s="29">
        <f t="shared" si="1"/>
        <v>0</v>
      </c>
      <c r="C74" s="29">
        <f t="shared" si="0"/>
        <v>0</v>
      </c>
      <c r="D74" s="29">
        <f t="shared" si="0"/>
        <v>0</v>
      </c>
    </row>
    <row r="75" spans="1:11" s="15" customFormat="1" ht="15" customHeight="1" x14ac:dyDescent="0.25">
      <c r="A75" s="50" t="s">
        <v>22</v>
      </c>
      <c r="B75" s="24" t="s">
        <v>23</v>
      </c>
      <c r="C75" s="30" t="s">
        <v>10</v>
      </c>
      <c r="D75" s="30" t="s">
        <v>11</v>
      </c>
      <c r="E75" s="24"/>
      <c r="F75" s="55" t="s">
        <v>28</v>
      </c>
      <c r="G75" s="20" t="s">
        <v>10</v>
      </c>
      <c r="H75" s="20" t="s">
        <v>11</v>
      </c>
    </row>
    <row r="76" spans="1:11" s="15" customFormat="1" ht="15" customHeight="1" x14ac:dyDescent="0.25">
      <c r="A76" s="50"/>
      <c r="B76" s="31" t="s">
        <v>12</v>
      </c>
      <c r="C76" s="30">
        <f>C7</f>
        <v>15</v>
      </c>
      <c r="D76" s="30">
        <f>C6</f>
        <v>-13</v>
      </c>
      <c r="E76" s="30" t="s">
        <v>2</v>
      </c>
      <c r="F76" s="55"/>
      <c r="G76" s="32">
        <v>-15</v>
      </c>
      <c r="H76" s="20">
        <f>D77</f>
        <v>40</v>
      </c>
    </row>
    <row r="77" spans="1:11" s="15" customFormat="1" ht="15.75" customHeight="1" x14ac:dyDescent="0.25">
      <c r="A77" s="50"/>
      <c r="B77" s="31" t="s">
        <v>4</v>
      </c>
      <c r="C77" s="33">
        <v>0</v>
      </c>
      <c r="D77" s="30">
        <f>IF(C9="OTOPNÁ TĚLESA",(C8)*1.1,(C8*1))</f>
        <v>40</v>
      </c>
      <c r="E77" s="30" t="s">
        <v>5</v>
      </c>
      <c r="F77" s="55"/>
      <c r="G77" s="20">
        <f>D76</f>
        <v>-13</v>
      </c>
      <c r="H77" s="20">
        <f>D77</f>
        <v>40</v>
      </c>
    </row>
    <row r="78" spans="1:11" s="15" customFormat="1" ht="15" customHeight="1" x14ac:dyDescent="0.25">
      <c r="A78" s="50"/>
      <c r="B78" s="51" t="s">
        <v>24</v>
      </c>
      <c r="C78" s="51"/>
      <c r="D78" s="51"/>
      <c r="E78" s="51"/>
      <c r="F78" s="55" t="s">
        <v>29</v>
      </c>
      <c r="G78" s="20" t="s">
        <v>10</v>
      </c>
      <c r="H78" s="20" t="s">
        <v>11</v>
      </c>
    </row>
    <row r="79" spans="1:11" s="15" customFormat="1" ht="15" customHeight="1" x14ac:dyDescent="0.25">
      <c r="A79" s="50"/>
      <c r="B79" s="20" t="s">
        <v>10</v>
      </c>
      <c r="C79" s="20">
        <f>C76</f>
        <v>15</v>
      </c>
      <c r="D79" s="34">
        <f>D76</f>
        <v>-13</v>
      </c>
      <c r="E79" s="20">
        <f>D76</f>
        <v>-13</v>
      </c>
      <c r="F79" s="55"/>
      <c r="G79" s="35">
        <f>G77</f>
        <v>-13</v>
      </c>
      <c r="H79" s="20">
        <f>H76</f>
        <v>40</v>
      </c>
    </row>
    <row r="80" spans="1:11" s="15" customFormat="1" ht="15.75" customHeight="1" x14ac:dyDescent="0.25">
      <c r="A80" s="50"/>
      <c r="B80" s="20" t="s">
        <v>11</v>
      </c>
      <c r="C80" s="34">
        <f>C77</f>
        <v>0</v>
      </c>
      <c r="D80" s="20">
        <f>D77</f>
        <v>40</v>
      </c>
      <c r="E80" s="34">
        <f>C77</f>
        <v>0</v>
      </c>
      <c r="F80" s="55"/>
      <c r="G80" s="20">
        <f>G77</f>
        <v>-13</v>
      </c>
      <c r="H80" s="32">
        <v>0</v>
      </c>
    </row>
    <row r="81" spans="1:10" s="15" customFormat="1" ht="15" customHeight="1" x14ac:dyDescent="0.25">
      <c r="A81" s="50"/>
      <c r="B81" s="51" t="s">
        <v>25</v>
      </c>
      <c r="C81" s="51"/>
      <c r="D81" s="51"/>
      <c r="E81" s="51"/>
    </row>
    <row r="82" spans="1:10" s="15" customFormat="1" ht="15" customHeight="1" x14ac:dyDescent="0.25">
      <c r="A82" s="50"/>
      <c r="B82" s="20" t="s">
        <v>26</v>
      </c>
      <c r="C82" s="36" t="s">
        <v>10</v>
      </c>
      <c r="D82" s="37" t="s">
        <v>11</v>
      </c>
      <c r="E82" s="52"/>
    </row>
    <row r="83" spans="1:10" s="15" customFormat="1" ht="15" customHeight="1" x14ac:dyDescent="0.25">
      <c r="A83" s="50"/>
      <c r="B83" s="36">
        <v>1</v>
      </c>
      <c r="C83" s="36">
        <f>C76</f>
        <v>15</v>
      </c>
      <c r="D83" s="37">
        <f>C77</f>
        <v>0</v>
      </c>
      <c r="E83" s="52"/>
    </row>
    <row r="84" spans="1:10" s="15" customFormat="1" ht="15.75" customHeight="1" x14ac:dyDescent="0.25">
      <c r="A84" s="50"/>
      <c r="B84" s="36">
        <v>2</v>
      </c>
      <c r="C84" s="36">
        <f>D76</f>
        <v>-13</v>
      </c>
      <c r="D84" s="36">
        <f>D77</f>
        <v>40</v>
      </c>
      <c r="E84" s="52"/>
    </row>
    <row r="85" spans="1:10" s="15" customFormat="1" x14ac:dyDescent="0.25">
      <c r="A85" s="50"/>
      <c r="B85" s="38"/>
      <c r="C85" s="38" t="s">
        <v>14</v>
      </c>
      <c r="D85" s="38" t="s">
        <v>15</v>
      </c>
      <c r="E85" s="52"/>
    </row>
    <row r="86" spans="1:10" s="15" customFormat="1" x14ac:dyDescent="0.25">
      <c r="A86" s="50"/>
      <c r="B86" s="20" t="s">
        <v>27</v>
      </c>
      <c r="C86" s="39" cm="1">
        <f t="array" ref="C86:D86">LINEST(D83:D84,C83:C84,1)</f>
        <v>-1.4285714285714286</v>
      </c>
      <c r="D86" s="40">
        <v>21.428571428571427</v>
      </c>
      <c r="E86" s="52"/>
    </row>
    <row r="87" spans="1:10" s="15" customFormat="1" ht="15" customHeight="1" x14ac:dyDescent="0.25">
      <c r="A87" s="50" t="s">
        <v>34</v>
      </c>
      <c r="B87" s="56" t="s">
        <v>36</v>
      </c>
      <c r="C87" s="56"/>
      <c r="D87" s="56" t="s">
        <v>35</v>
      </c>
      <c r="E87" s="56"/>
      <c r="F87" s="50"/>
      <c r="G87" s="50"/>
      <c r="H87" s="50"/>
      <c r="I87" s="50"/>
      <c r="J87" s="50"/>
    </row>
    <row r="88" spans="1:10" s="15" customFormat="1" ht="15" customHeight="1" x14ac:dyDescent="0.25">
      <c r="A88" s="50"/>
      <c r="B88" s="33" t="s">
        <v>10</v>
      </c>
      <c r="C88" s="33" t="s">
        <v>11</v>
      </c>
      <c r="D88" s="33" t="s">
        <v>10</v>
      </c>
      <c r="E88" s="33" t="s">
        <v>11</v>
      </c>
      <c r="F88" s="50"/>
      <c r="G88" s="50"/>
      <c r="H88" s="50"/>
      <c r="I88" s="50"/>
      <c r="J88" s="50"/>
    </row>
    <row r="89" spans="1:10" s="15" customFormat="1" ht="15" customHeight="1" x14ac:dyDescent="0.25">
      <c r="A89" s="50"/>
      <c r="B89" s="41">
        <f>B90</f>
        <v>-4.5298860346411027</v>
      </c>
      <c r="C89" s="42">
        <f>C90</f>
        <v>27.899837192344432</v>
      </c>
      <c r="D89" s="41">
        <f>D90</f>
        <v>-5.0458541492363302</v>
      </c>
      <c r="E89" s="42">
        <f>E90</f>
        <v>28.636934498909042</v>
      </c>
      <c r="F89" s="50"/>
      <c r="G89" s="50"/>
      <c r="H89" s="50"/>
      <c r="I89" s="50"/>
      <c r="J89" s="50"/>
    </row>
    <row r="90" spans="1:10" s="15" customFormat="1" ht="15" customHeight="1" x14ac:dyDescent="0.25">
      <c r="A90" s="50"/>
      <c r="B90" s="43">
        <f>J102</f>
        <v>-4.5298860346411027</v>
      </c>
      <c r="C90" s="42">
        <f>J101</f>
        <v>27.899837192344432</v>
      </c>
      <c r="D90" s="41">
        <f>J113</f>
        <v>-5.0458541492363302</v>
      </c>
      <c r="E90" s="44">
        <f>J112</f>
        <v>28.636934498909042</v>
      </c>
      <c r="F90" s="50"/>
      <c r="G90" s="50"/>
      <c r="H90" s="50"/>
      <c r="I90" s="50"/>
      <c r="J90" s="50"/>
    </row>
    <row r="91" spans="1:10" s="15" customFormat="1" ht="15" customHeight="1" x14ac:dyDescent="0.25">
      <c r="A91" s="50"/>
      <c r="B91" s="41">
        <f>B90</f>
        <v>-4.5298860346411027</v>
      </c>
      <c r="C91" s="42">
        <v>0</v>
      </c>
      <c r="D91" s="41">
        <f>D90</f>
        <v>-5.0458541492363302</v>
      </c>
      <c r="E91" s="42">
        <v>0</v>
      </c>
      <c r="F91" s="50"/>
      <c r="G91" s="50"/>
      <c r="H91" s="50"/>
      <c r="I91" s="50"/>
      <c r="J91" s="50"/>
    </row>
    <row r="92" spans="1:10" s="15" customFormat="1" ht="15" customHeight="1" x14ac:dyDescent="0.25">
      <c r="A92" s="50"/>
      <c r="B92" s="52" t="s">
        <v>37</v>
      </c>
      <c r="C92" s="52"/>
      <c r="D92" s="52"/>
      <c r="E92" s="52"/>
      <c r="F92" s="52"/>
      <c r="G92" s="52"/>
      <c r="H92" s="52"/>
      <c r="I92" s="52"/>
      <c r="J92" s="52"/>
    </row>
    <row r="93" spans="1:10" s="15" customFormat="1" ht="15" customHeight="1" x14ac:dyDescent="0.25">
      <c r="A93" s="50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52" t="s">
        <v>42</v>
      </c>
      <c r="I93" s="52"/>
      <c r="J93" s="52"/>
    </row>
    <row r="94" spans="1:10" s="15" customFormat="1" ht="15" customHeight="1" x14ac:dyDescent="0.25">
      <c r="A94" s="50"/>
      <c r="B94" s="15">
        <f t="shared" ref="B94:C102" si="2">B66</f>
        <v>-20</v>
      </c>
      <c r="C94" s="15">
        <f t="shared" si="2"/>
        <v>0</v>
      </c>
      <c r="D94" s="15">
        <f>$C$86*B94+$D$86</f>
        <v>50</v>
      </c>
      <c r="E94" s="15">
        <f>D94-C94</f>
        <v>50</v>
      </c>
      <c r="F94" s="15">
        <f>IF(SIGN(E94*E95)=1,0,1)</f>
        <v>0</v>
      </c>
      <c r="G94" s="53">
        <f>MATCH(1,F94:F102,0)</f>
        <v>3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25">
      <c r="A95" s="50"/>
      <c r="B95" s="15">
        <f t="shared" si="2"/>
        <v>-15</v>
      </c>
      <c r="C95" s="15">
        <f t="shared" si="2"/>
        <v>17.498114059132035</v>
      </c>
      <c r="D95" s="15">
        <f t="shared" ref="D95:D102" si="3">$C$86*B95+$D$86</f>
        <v>42.857142857142861</v>
      </c>
      <c r="E95" s="15">
        <f t="shared" ref="E95:E102" si="4">D95-C95</f>
        <v>25.359028798010826</v>
      </c>
      <c r="F95" s="15">
        <f t="shared" ref="F95:F101" si="5">IF(SIGN(E95*E96)=1,0,1)</f>
        <v>0</v>
      </c>
      <c r="G95" s="53"/>
      <c r="H95" s="15">
        <f>INDEX(B94:B102,G94)</f>
        <v>-7</v>
      </c>
      <c r="I95" s="15">
        <f>INDEX(C94:C102,G94)</f>
        <v>26.099927616849477</v>
      </c>
      <c r="J95" s="15">
        <f>INDEX(D94:D102,G94)</f>
        <v>31.428571428571427</v>
      </c>
    </row>
    <row r="96" spans="1:10" s="15" customFormat="1" ht="15" customHeight="1" x14ac:dyDescent="0.25">
      <c r="A96" s="50"/>
      <c r="B96" s="15">
        <f t="shared" si="2"/>
        <v>-7</v>
      </c>
      <c r="C96" s="15">
        <f t="shared" si="2"/>
        <v>26.099927616849477</v>
      </c>
      <c r="D96" s="15">
        <f t="shared" si="3"/>
        <v>31.428571428571427</v>
      </c>
      <c r="E96" s="15">
        <f t="shared" si="4"/>
        <v>5.3286438117219497</v>
      </c>
      <c r="F96" s="15">
        <f t="shared" si="5"/>
        <v>1</v>
      </c>
      <c r="G96" s="53"/>
      <c r="H96" s="15">
        <f>INDEX(B94:B102,G94+1)</f>
        <v>2</v>
      </c>
      <c r="I96" s="15">
        <f>INDEX(C94:C102,G94+1)</f>
        <v>32.658000000000001</v>
      </c>
      <c r="J96" s="15">
        <f>INDEX(D94:D102,G94+1)</f>
        <v>18.571428571428569</v>
      </c>
    </row>
    <row r="97" spans="1:10" s="15" customFormat="1" ht="15" customHeight="1" x14ac:dyDescent="0.25">
      <c r="A97" s="50"/>
      <c r="B97" s="15">
        <f t="shared" si="2"/>
        <v>2</v>
      </c>
      <c r="C97" s="15">
        <f t="shared" si="2"/>
        <v>32.658000000000001</v>
      </c>
      <c r="D97" s="15">
        <f t="shared" si="3"/>
        <v>18.571428571428569</v>
      </c>
      <c r="E97" s="15">
        <f t="shared" si="4"/>
        <v>-14.086571428571432</v>
      </c>
      <c r="F97" s="15">
        <f t="shared" si="5"/>
        <v>0</v>
      </c>
      <c r="G97" s="53"/>
      <c r="H97" s="52" t="s">
        <v>45</v>
      </c>
      <c r="I97" s="52"/>
      <c r="J97" s="52"/>
    </row>
    <row r="98" spans="1:10" s="15" customFormat="1" x14ac:dyDescent="0.25">
      <c r="A98" s="50"/>
      <c r="B98" s="15">
        <f t="shared" si="2"/>
        <v>7</v>
      </c>
      <c r="C98" s="15">
        <f t="shared" si="2"/>
        <v>42.779026531244938</v>
      </c>
      <c r="D98" s="15">
        <f t="shared" si="3"/>
        <v>11.428571428571427</v>
      </c>
      <c r="E98" s="15">
        <f t="shared" si="4"/>
        <v>-31.350455102673511</v>
      </c>
      <c r="F98" s="15">
        <f t="shared" si="5"/>
        <v>0</v>
      </c>
      <c r="G98" s="53"/>
      <c r="H98" s="36" t="s">
        <v>19</v>
      </c>
      <c r="I98" s="15">
        <f>SLOPE(I95:I96,H95:H96)</f>
        <v>0.72867470923894706</v>
      </c>
      <c r="J98" s="15">
        <f>SLOPE(J95:J96,H95:H96)</f>
        <v>-1.4285714285714286</v>
      </c>
    </row>
    <row r="99" spans="1:10" s="15" customFormat="1" x14ac:dyDescent="0.25">
      <c r="A99" s="50"/>
      <c r="B99" s="15">
        <f t="shared" si="2"/>
        <v>14</v>
      </c>
      <c r="C99" s="15">
        <f t="shared" si="2"/>
        <v>40.749000000000002</v>
      </c>
      <c r="D99" s="15">
        <f t="shared" si="3"/>
        <v>1.428571428571427</v>
      </c>
      <c r="E99" s="15">
        <f t="shared" si="4"/>
        <v>-39.320428571428579</v>
      </c>
      <c r="F99" s="15">
        <f t="shared" si="5"/>
        <v>0</v>
      </c>
      <c r="G99" s="53"/>
      <c r="H99" s="36" t="s">
        <v>20</v>
      </c>
      <c r="I99" s="15">
        <f>INTERCEPT(I95:I96,H95:H96)</f>
        <v>31.200650581522108</v>
      </c>
      <c r="J99" s="15">
        <f>INTERCEPT(J95:J96,H95:H96)</f>
        <v>21.428571428571427</v>
      </c>
    </row>
    <row r="100" spans="1:10" s="15" customFormat="1" x14ac:dyDescent="0.25">
      <c r="A100" s="50"/>
      <c r="B100" s="15">
        <f t="shared" si="2"/>
        <v>25</v>
      </c>
      <c r="C100" s="15">
        <f t="shared" si="2"/>
        <v>38.448</v>
      </c>
      <c r="D100" s="15">
        <f t="shared" si="3"/>
        <v>-14.285714285714288</v>
      </c>
      <c r="E100" s="15">
        <f t="shared" si="4"/>
        <v>-52.733714285714285</v>
      </c>
      <c r="F100" s="15">
        <f t="shared" si="5"/>
        <v>0</v>
      </c>
      <c r="G100" s="53"/>
      <c r="H100" s="52" t="s">
        <v>46</v>
      </c>
      <c r="I100" s="52"/>
      <c r="J100" s="52"/>
    </row>
    <row r="101" spans="1:10" s="15" customFormat="1" x14ac:dyDescent="0.25">
      <c r="A101" s="50"/>
      <c r="B101" s="15">
        <f t="shared" si="2"/>
        <v>35</v>
      </c>
      <c r="C101" s="15">
        <f t="shared" si="2"/>
        <v>41.732999999999997</v>
      </c>
      <c r="D101" s="15">
        <f t="shared" si="3"/>
        <v>-28.571428571428573</v>
      </c>
      <c r="E101" s="15">
        <f t="shared" si="4"/>
        <v>-70.304428571428573</v>
      </c>
      <c r="F101" s="15">
        <f t="shared" si="5"/>
        <v>1</v>
      </c>
      <c r="G101" s="53"/>
      <c r="H101" s="52" t="s">
        <v>47</v>
      </c>
      <c r="I101" s="52"/>
      <c r="J101" s="45">
        <f>(J98*I99-I98*J99)/(J98-I98)</f>
        <v>27.899837192344432</v>
      </c>
    </row>
    <row r="102" spans="1:10" s="15" customFormat="1" x14ac:dyDescent="0.25">
      <c r="A102" s="50"/>
      <c r="B102" s="15">
        <f t="shared" si="2"/>
        <v>0</v>
      </c>
      <c r="C102" s="15">
        <f t="shared" si="2"/>
        <v>0</v>
      </c>
      <c r="D102" s="15">
        <f t="shared" si="3"/>
        <v>21.428571428571427</v>
      </c>
      <c r="E102" s="15">
        <f t="shared" si="4"/>
        <v>21.428571428571427</v>
      </c>
      <c r="F102" s="15">
        <f>H80</f>
        <v>0</v>
      </c>
      <c r="G102" s="53"/>
      <c r="H102" s="52" t="s">
        <v>48</v>
      </c>
      <c r="I102" s="52"/>
      <c r="J102" s="45">
        <f>(J101-J99)/J98</f>
        <v>-4.5298860346411027</v>
      </c>
    </row>
    <row r="103" spans="1:10" s="15" customFormat="1" x14ac:dyDescent="0.25">
      <c r="A103" s="50"/>
      <c r="B103" s="52" t="s">
        <v>38</v>
      </c>
      <c r="C103" s="52"/>
      <c r="D103" s="52"/>
      <c r="E103" s="52"/>
      <c r="F103" s="52"/>
      <c r="G103" s="52"/>
      <c r="H103" s="52"/>
      <c r="I103" s="52"/>
      <c r="J103" s="52"/>
    </row>
    <row r="104" spans="1:10" s="15" customFormat="1" x14ac:dyDescent="0.25">
      <c r="A104" s="50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52" t="s">
        <v>42</v>
      </c>
      <c r="I104" s="52"/>
      <c r="J104" s="52"/>
    </row>
    <row r="105" spans="1:10" s="15" customFormat="1" x14ac:dyDescent="0.25">
      <c r="A105" s="50"/>
      <c r="B105" s="15">
        <f>B66</f>
        <v>-20</v>
      </c>
      <c r="C105" s="15">
        <f>D66</f>
        <v>0</v>
      </c>
      <c r="D105" s="15">
        <f>$C$86*B105+$D$86</f>
        <v>50</v>
      </c>
      <c r="E105" s="15">
        <f>D105-C105</f>
        <v>50</v>
      </c>
      <c r="F105" s="15">
        <f>IF(SIGN(E105*E106)=1,0,1)</f>
        <v>0</v>
      </c>
      <c r="G105" s="53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25">
      <c r="A106" s="50"/>
      <c r="B106" s="15">
        <f t="shared" ref="B106:B113" si="6">B67</f>
        <v>-15</v>
      </c>
      <c r="C106" s="15">
        <f t="shared" ref="C106:C113" si="7">D67</f>
        <v>19.022569611033646</v>
      </c>
      <c r="D106" s="15">
        <f t="shared" ref="D106:D113" si="8">$C$86*B106+$D$86</f>
        <v>42.857142857142861</v>
      </c>
      <c r="E106" s="15">
        <f t="shared" ref="E106:E113" si="9">D106-C106</f>
        <v>23.834573246109215</v>
      </c>
      <c r="F106" s="15">
        <f t="shared" ref="F106:F112" si="10">IF(SIGN(E106*E107)=1,0,1)</f>
        <v>0</v>
      </c>
      <c r="G106" s="53"/>
      <c r="H106" s="15">
        <f>INDEX(B105:B113,G105)</f>
        <v>-7</v>
      </c>
      <c r="I106" s="15">
        <f>INDEX(C105:C113,G105)</f>
        <v>26.631594290361605</v>
      </c>
      <c r="J106" s="15">
        <f>INDEX(D105:D113,G105)</f>
        <v>31.428571428571427</v>
      </c>
    </row>
    <row r="107" spans="1:10" s="15" customFormat="1" x14ac:dyDescent="0.25">
      <c r="A107" s="50"/>
      <c r="B107" s="15">
        <f t="shared" si="6"/>
        <v>-7</v>
      </c>
      <c r="C107" s="15">
        <f t="shared" si="7"/>
        <v>26.631594290361605</v>
      </c>
      <c r="D107" s="15">
        <f t="shared" si="8"/>
        <v>31.428571428571427</v>
      </c>
      <c r="E107" s="15">
        <f t="shared" si="9"/>
        <v>4.7969771382098223</v>
      </c>
      <c r="F107" s="15">
        <f t="shared" si="10"/>
        <v>1</v>
      </c>
      <c r="G107" s="53"/>
      <c r="H107" s="15">
        <f>INDEX(B105:B113,G105+1)</f>
        <v>2</v>
      </c>
      <c r="I107" s="15">
        <f>INDEX(C105:C113,G105+1)</f>
        <v>35.867374654388087</v>
      </c>
      <c r="J107" s="15">
        <f>INDEX(D105:D113,G105+1)</f>
        <v>18.571428571428569</v>
      </c>
    </row>
    <row r="108" spans="1:10" s="15" customFormat="1" x14ac:dyDescent="0.25">
      <c r="A108" s="50"/>
      <c r="B108" s="15">
        <f t="shared" si="6"/>
        <v>2</v>
      </c>
      <c r="C108" s="15">
        <f t="shared" si="7"/>
        <v>35.867374654388087</v>
      </c>
      <c r="D108" s="15">
        <f t="shared" si="8"/>
        <v>18.571428571428569</v>
      </c>
      <c r="E108" s="15">
        <f t="shared" si="9"/>
        <v>-17.295946082959517</v>
      </c>
      <c r="F108" s="15">
        <f t="shared" si="10"/>
        <v>0</v>
      </c>
      <c r="G108" s="53"/>
      <c r="H108" s="52" t="s">
        <v>45</v>
      </c>
      <c r="I108" s="52"/>
      <c r="J108" s="52"/>
    </row>
    <row r="109" spans="1:10" s="15" customFormat="1" x14ac:dyDescent="0.25">
      <c r="A109" s="50"/>
      <c r="B109" s="15">
        <f t="shared" si="6"/>
        <v>7</v>
      </c>
      <c r="C109" s="15">
        <f t="shared" si="7"/>
        <v>47.19587758351966</v>
      </c>
      <c r="D109" s="15">
        <f t="shared" si="8"/>
        <v>11.428571428571427</v>
      </c>
      <c r="E109" s="15">
        <f t="shared" si="9"/>
        <v>-35.76730615494823</v>
      </c>
      <c r="F109" s="15">
        <f t="shared" si="10"/>
        <v>0</v>
      </c>
      <c r="G109" s="53"/>
      <c r="H109" s="36" t="s">
        <v>19</v>
      </c>
      <c r="I109" s="15">
        <f>SLOPE(I106:I107,H106:H107)</f>
        <v>1.0261978182251648</v>
      </c>
      <c r="J109" s="15">
        <f>SLOPE(J106:J107,H106:H107)</f>
        <v>-1.4285714285714286</v>
      </c>
    </row>
    <row r="110" spans="1:10" s="15" customFormat="1" x14ac:dyDescent="0.25">
      <c r="A110" s="50"/>
      <c r="B110" s="15">
        <f t="shared" si="6"/>
        <v>14</v>
      </c>
      <c r="C110" s="15">
        <f t="shared" si="7"/>
        <v>43.452794510372094</v>
      </c>
      <c r="D110" s="15">
        <f t="shared" si="8"/>
        <v>1.428571428571427</v>
      </c>
      <c r="E110" s="15">
        <f t="shared" si="9"/>
        <v>-42.02422308180067</v>
      </c>
      <c r="F110" s="15">
        <f t="shared" si="10"/>
        <v>0</v>
      </c>
      <c r="G110" s="53"/>
      <c r="H110" s="36" t="s">
        <v>20</v>
      </c>
      <c r="I110" s="15">
        <f>INTERCEPT(I106:I107,H106:H107)</f>
        <v>33.814979017937759</v>
      </c>
      <c r="J110" s="15">
        <f>INTERCEPT(J106:J107,H106:H107)</f>
        <v>21.428571428571427</v>
      </c>
    </row>
    <row r="111" spans="1:10" s="15" customFormat="1" x14ac:dyDescent="0.25">
      <c r="A111" s="50"/>
      <c r="B111" s="15">
        <f t="shared" si="6"/>
        <v>25</v>
      </c>
      <c r="C111" s="15">
        <f t="shared" si="7"/>
        <v>41.429569905486815</v>
      </c>
      <c r="D111" s="15">
        <f t="shared" si="8"/>
        <v>-14.285714285714288</v>
      </c>
      <c r="E111" s="15">
        <f t="shared" si="9"/>
        <v>-55.715284191201107</v>
      </c>
      <c r="F111" s="15">
        <f t="shared" si="10"/>
        <v>0</v>
      </c>
      <c r="G111" s="53"/>
      <c r="H111" s="52" t="s">
        <v>46</v>
      </c>
      <c r="I111" s="52"/>
      <c r="J111" s="52"/>
    </row>
    <row r="112" spans="1:10" s="15" customFormat="1" x14ac:dyDescent="0.25">
      <c r="A112" s="50"/>
      <c r="B112" s="15">
        <f t="shared" si="6"/>
        <v>35</v>
      </c>
      <c r="C112" s="15">
        <f t="shared" si="7"/>
        <v>44.95275623342954</v>
      </c>
      <c r="D112" s="15">
        <f t="shared" si="8"/>
        <v>-28.571428571428573</v>
      </c>
      <c r="E112" s="15">
        <f t="shared" si="9"/>
        <v>-73.524184804858109</v>
      </c>
      <c r="F112" s="15">
        <f t="shared" si="10"/>
        <v>1</v>
      </c>
      <c r="G112" s="53"/>
      <c r="H112" s="52" t="s">
        <v>47</v>
      </c>
      <c r="I112" s="52"/>
      <c r="J112" s="45">
        <f>(J109*I110-I109*J110)/(J109-I109)</f>
        <v>28.636934498909042</v>
      </c>
    </row>
    <row r="113" spans="1:11" s="15" customFormat="1" x14ac:dyDescent="0.25">
      <c r="A113" s="50"/>
      <c r="B113" s="15">
        <f t="shared" si="6"/>
        <v>0</v>
      </c>
      <c r="C113" s="15">
        <f t="shared" si="7"/>
        <v>0</v>
      </c>
      <c r="D113" s="15">
        <f t="shared" si="8"/>
        <v>21.428571428571427</v>
      </c>
      <c r="E113" s="15">
        <f t="shared" si="9"/>
        <v>21.428571428571427</v>
      </c>
      <c r="F113" s="15">
        <f>F102</f>
        <v>0</v>
      </c>
      <c r="G113" s="53"/>
      <c r="H113" s="52" t="s">
        <v>48</v>
      </c>
      <c r="I113" s="52"/>
      <c r="J113" s="45">
        <f>(J112-J110)/J109</f>
        <v>-5.0458541492363302</v>
      </c>
    </row>
    <row r="114" spans="1:11" s="15" customFormat="1" ht="15" customHeight="1" x14ac:dyDescent="0.25">
      <c r="A114" s="50" t="s">
        <v>50</v>
      </c>
      <c r="B114" s="51" t="s">
        <v>49</v>
      </c>
      <c r="C114" s="51"/>
      <c r="D114" s="51"/>
      <c r="E114" s="51"/>
      <c r="F114" s="51"/>
      <c r="G114" s="51"/>
      <c r="H114" s="51"/>
      <c r="I114" s="51"/>
      <c r="J114" s="51"/>
    </row>
    <row r="115" spans="1:11" s="15" customFormat="1" ht="15" customHeight="1" x14ac:dyDescent="0.25">
      <c r="A115" s="50"/>
      <c r="B115" s="20" t="s">
        <v>26</v>
      </c>
      <c r="C115" s="36" t="s">
        <v>10</v>
      </c>
      <c r="D115" s="37" t="s">
        <v>11</v>
      </c>
      <c r="E115" s="52"/>
      <c r="F115" s="52"/>
      <c r="G115" s="52"/>
      <c r="H115" s="52"/>
      <c r="I115" s="52"/>
      <c r="J115" s="52"/>
    </row>
    <row r="116" spans="1:11" s="15" customFormat="1" ht="15" customHeight="1" x14ac:dyDescent="0.25">
      <c r="A116" s="50"/>
      <c r="B116" s="36">
        <v>1</v>
      </c>
      <c r="C116" s="36">
        <f>G79-0.01</f>
        <v>-13.01</v>
      </c>
      <c r="D116" s="37">
        <f>H79</f>
        <v>40</v>
      </c>
      <c r="E116" s="52"/>
      <c r="F116" s="52"/>
      <c r="G116" s="52"/>
      <c r="H116" s="52"/>
      <c r="I116" s="52"/>
      <c r="J116" s="52"/>
    </row>
    <row r="117" spans="1:11" s="15" customFormat="1" ht="15" customHeight="1" x14ac:dyDescent="0.25">
      <c r="A117" s="50"/>
      <c r="B117" s="36">
        <v>2</v>
      </c>
      <c r="C117" s="36">
        <f>G80</f>
        <v>-13</v>
      </c>
      <c r="D117" s="36">
        <f>H80</f>
        <v>0</v>
      </c>
      <c r="E117" s="52"/>
      <c r="F117" s="52"/>
      <c r="G117" s="52"/>
      <c r="H117" s="52"/>
      <c r="I117" s="52"/>
      <c r="J117" s="52"/>
    </row>
    <row r="118" spans="1:11" s="15" customFormat="1" ht="15.75" customHeight="1" x14ac:dyDescent="0.25">
      <c r="A118" s="50"/>
      <c r="B118" s="38"/>
      <c r="C118" s="38" t="s">
        <v>14</v>
      </c>
      <c r="D118" s="38" t="s">
        <v>15</v>
      </c>
      <c r="E118" s="52"/>
      <c r="F118" s="52"/>
      <c r="G118" s="52"/>
      <c r="H118" s="52"/>
      <c r="I118" s="52"/>
      <c r="J118" s="52"/>
    </row>
    <row r="119" spans="1:11" s="15" customFormat="1" ht="15.75" customHeight="1" x14ac:dyDescent="0.25">
      <c r="A119" s="50"/>
      <c r="B119" s="20" t="s">
        <v>27</v>
      </c>
      <c r="C119" s="46" cm="1">
        <f t="array" ref="C119:D119">LINEST(D116:D117,C116:C117,1)</f>
        <v>-4000.0000000000855</v>
      </c>
      <c r="D119" s="40">
        <v>-52000.000000001106</v>
      </c>
      <c r="E119" s="52"/>
      <c r="F119" s="52"/>
      <c r="G119" s="52"/>
      <c r="H119" s="52"/>
      <c r="I119" s="52"/>
      <c r="J119" s="52"/>
    </row>
    <row r="120" spans="1:11" s="15" customFormat="1" ht="15" customHeight="1" x14ac:dyDescent="0.25">
      <c r="A120" s="50"/>
      <c r="B120" s="52" t="s">
        <v>37</v>
      </c>
      <c r="C120" s="52"/>
      <c r="D120" s="52"/>
      <c r="E120" s="52"/>
      <c r="F120" s="52"/>
      <c r="G120" s="52"/>
      <c r="H120" s="52"/>
      <c r="I120" s="52"/>
      <c r="J120" s="52"/>
    </row>
    <row r="121" spans="1:11" s="15" customFormat="1" ht="15" customHeight="1" x14ac:dyDescent="0.25">
      <c r="A121" s="50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52" t="s">
        <v>42</v>
      </c>
      <c r="I121" s="52"/>
      <c r="J121" s="52"/>
    </row>
    <row r="122" spans="1:11" s="15" customFormat="1" ht="15" customHeight="1" x14ac:dyDescent="0.25">
      <c r="A122" s="50"/>
      <c r="B122" s="15">
        <f>B66</f>
        <v>-20</v>
      </c>
      <c r="C122" s="15">
        <f>C66</f>
        <v>0</v>
      </c>
      <c r="D122" s="15">
        <f>$C$119*B122+$D$119</f>
        <v>28000.000000000611</v>
      </c>
      <c r="E122" s="15">
        <f t="shared" ref="E122:E130" si="11">D122-C122</f>
        <v>28000.000000000611</v>
      </c>
      <c r="F122" s="15">
        <f>IF(SIGN(E122*E123)=1,0,1)</f>
        <v>0</v>
      </c>
      <c r="G122" s="53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25">
      <c r="A123" s="50"/>
      <c r="B123" s="15">
        <f t="shared" ref="B123:C130" si="12">B67</f>
        <v>-15</v>
      </c>
      <c r="C123" s="15">
        <f t="shared" si="12"/>
        <v>17.498114059132035</v>
      </c>
      <c r="D123" s="15">
        <f>$C$119*B123+$D$119</f>
        <v>8000.0000000001746</v>
      </c>
      <c r="E123" s="15">
        <f t="shared" si="11"/>
        <v>7982.5018859410429</v>
      </c>
      <c r="F123" s="15">
        <f t="shared" ref="F123:F129" si="13">IF(SIGN(E123*E124)=1,0,1)</f>
        <v>1</v>
      </c>
      <c r="G123" s="53"/>
      <c r="H123" s="15">
        <f>INDEX(B122:B130,G122)</f>
        <v>-15</v>
      </c>
      <c r="I123" s="15">
        <f>INDEX(C122:C130,G122)</f>
        <v>17.498114059132035</v>
      </c>
      <c r="J123" s="15">
        <f>INDEX(D122:D130,G122)</f>
        <v>8000.0000000001746</v>
      </c>
    </row>
    <row r="124" spans="1:11" s="15" customFormat="1" ht="15" customHeight="1" x14ac:dyDescent="0.25">
      <c r="A124" s="50"/>
      <c r="B124" s="15">
        <f t="shared" si="12"/>
        <v>-7</v>
      </c>
      <c r="C124" s="15">
        <f t="shared" si="12"/>
        <v>26.099927616849477</v>
      </c>
      <c r="D124" s="15">
        <f t="shared" ref="D124:D130" si="14">$C$119*B124+$D$119</f>
        <v>-24000.000000000509</v>
      </c>
      <c r="E124" s="15">
        <f t="shared" si="11"/>
        <v>-24026.099927617357</v>
      </c>
      <c r="F124" s="15">
        <f t="shared" si="13"/>
        <v>0</v>
      </c>
      <c r="G124" s="53"/>
      <c r="H124" s="15">
        <f>INDEX(B122:B130,G122+1)</f>
        <v>-7</v>
      </c>
      <c r="I124" s="15">
        <f>INDEX(C122:C130,G122+1)</f>
        <v>26.099927616849477</v>
      </c>
      <c r="J124" s="15">
        <f>INDEX(D122:D130,G122+1)</f>
        <v>-24000.000000000509</v>
      </c>
    </row>
    <row r="125" spans="1:11" s="15" customFormat="1" ht="15" customHeight="1" x14ac:dyDescent="0.25">
      <c r="A125" s="50"/>
      <c r="B125" s="15">
        <f t="shared" si="12"/>
        <v>2</v>
      </c>
      <c r="C125" s="15">
        <f t="shared" si="12"/>
        <v>32.658000000000001</v>
      </c>
      <c r="D125" s="15">
        <f t="shared" si="14"/>
        <v>-60000.000000001281</v>
      </c>
      <c r="E125" s="15">
        <f t="shared" si="11"/>
        <v>-60032.658000001284</v>
      </c>
      <c r="F125" s="15">
        <f t="shared" si="13"/>
        <v>0</v>
      </c>
      <c r="G125" s="53"/>
      <c r="H125" s="52" t="s">
        <v>45</v>
      </c>
      <c r="I125" s="52"/>
      <c r="J125" s="52"/>
    </row>
    <row r="126" spans="1:11" s="15" customFormat="1" ht="15" customHeight="1" x14ac:dyDescent="0.25">
      <c r="A126" s="50"/>
      <c r="B126" s="15">
        <f t="shared" si="12"/>
        <v>7</v>
      </c>
      <c r="C126" s="15">
        <f t="shared" si="12"/>
        <v>42.779026531244938</v>
      </c>
      <c r="D126" s="15">
        <f>$C$119*B126+$D$119</f>
        <v>-80000.000000001703</v>
      </c>
      <c r="E126" s="15">
        <f t="shared" si="11"/>
        <v>-80042.779026532953</v>
      </c>
      <c r="F126" s="15">
        <f t="shared" si="13"/>
        <v>0</v>
      </c>
      <c r="G126" s="53"/>
      <c r="H126" s="36" t="s">
        <v>19</v>
      </c>
      <c r="I126" s="15">
        <f>SLOPE(I123:I124,H123:H124)</f>
        <v>1.0752266947146802</v>
      </c>
      <c r="J126" s="15">
        <f>SLOPE(J123:J124,H123:H124)</f>
        <v>-4000.0000000000855</v>
      </c>
    </row>
    <row r="127" spans="1:11" s="15" customFormat="1" ht="15" customHeight="1" x14ac:dyDescent="0.25">
      <c r="A127" s="50"/>
      <c r="B127" s="15">
        <f t="shared" si="12"/>
        <v>14</v>
      </c>
      <c r="C127" s="15">
        <f t="shared" si="12"/>
        <v>40.749000000000002</v>
      </c>
      <c r="D127" s="15">
        <f t="shared" si="14"/>
        <v>-108000.0000000023</v>
      </c>
      <c r="E127" s="15">
        <f t="shared" si="11"/>
        <v>-108040.7490000023</v>
      </c>
      <c r="F127" s="15">
        <f t="shared" si="13"/>
        <v>0</v>
      </c>
      <c r="G127" s="53"/>
      <c r="H127" s="36" t="s">
        <v>20</v>
      </c>
      <c r="I127" s="15">
        <f>INTERCEPT(I123:I124,H123:H124)</f>
        <v>33.62651447985224</v>
      </c>
      <c r="J127" s="15">
        <f>INTERCEPT(J123:J124,H123:H124)</f>
        <v>-52000.000000001106</v>
      </c>
    </row>
    <row r="128" spans="1:11" s="15" customFormat="1" ht="15.75" customHeight="1" x14ac:dyDescent="0.25">
      <c r="A128" s="50"/>
      <c r="B128" s="15">
        <f t="shared" si="12"/>
        <v>25</v>
      </c>
      <c r="C128" s="15">
        <f t="shared" si="12"/>
        <v>38.448</v>
      </c>
      <c r="D128" s="15">
        <f t="shared" si="14"/>
        <v>-152000.00000000326</v>
      </c>
      <c r="E128" s="15">
        <f t="shared" si="11"/>
        <v>-152038.44800000326</v>
      </c>
      <c r="F128" s="15">
        <f t="shared" si="13"/>
        <v>0</v>
      </c>
      <c r="G128" s="53"/>
      <c r="H128" s="52" t="s">
        <v>46</v>
      </c>
      <c r="I128" s="52"/>
      <c r="J128" s="52"/>
      <c r="K128" s="47" t="s">
        <v>51</v>
      </c>
    </row>
    <row r="129" spans="1:11" s="15" customFormat="1" ht="15" customHeight="1" x14ac:dyDescent="0.25">
      <c r="A129" s="50"/>
      <c r="B129" s="15">
        <f t="shared" si="12"/>
        <v>35</v>
      </c>
      <c r="C129" s="15">
        <f t="shared" si="12"/>
        <v>41.732999999999997</v>
      </c>
      <c r="D129" s="15">
        <f t="shared" si="14"/>
        <v>-192000.0000000041</v>
      </c>
      <c r="E129" s="15">
        <f t="shared" si="11"/>
        <v>-192041.73300000411</v>
      </c>
      <c r="F129" s="15">
        <f t="shared" si="13"/>
        <v>0</v>
      </c>
      <c r="G129" s="53"/>
      <c r="H129" s="52" t="s">
        <v>48</v>
      </c>
      <c r="I129" s="52"/>
      <c r="J129" s="45">
        <f>(J126*I127-I126*J127)/(J126-I126)</f>
        <v>19.643287201868549</v>
      </c>
      <c r="K129" s="15">
        <f>J129</f>
        <v>19.643287201868549</v>
      </c>
    </row>
    <row r="130" spans="1:11" s="15" customFormat="1" ht="15.75" customHeight="1" x14ac:dyDescent="0.25">
      <c r="A130" s="50"/>
      <c r="B130" s="15">
        <f t="shared" si="12"/>
        <v>0</v>
      </c>
      <c r="C130" s="15">
        <f t="shared" si="12"/>
        <v>0</v>
      </c>
      <c r="D130" s="15">
        <f t="shared" si="14"/>
        <v>-52000.000000001106</v>
      </c>
      <c r="E130" s="15">
        <f t="shared" si="11"/>
        <v>-52000.000000001106</v>
      </c>
      <c r="F130" s="15">
        <f>F102</f>
        <v>0</v>
      </c>
      <c r="G130" s="53"/>
      <c r="H130" s="52" t="s">
        <v>47</v>
      </c>
      <c r="I130" s="52"/>
      <c r="J130" s="45">
        <f>ROUND((J129-J127)/J126,1)</f>
        <v>-13</v>
      </c>
      <c r="K130" s="35">
        <f>G76</f>
        <v>-15</v>
      </c>
    </row>
    <row r="131" spans="1:11" s="15" customFormat="1" ht="15" customHeight="1" x14ac:dyDescent="0.25">
      <c r="A131" s="50"/>
      <c r="B131" s="52" t="s">
        <v>38</v>
      </c>
      <c r="C131" s="52"/>
      <c r="D131" s="52"/>
      <c r="E131" s="52"/>
      <c r="F131" s="52"/>
      <c r="G131" s="52"/>
      <c r="H131" s="52"/>
      <c r="I131" s="52"/>
      <c r="J131" s="52"/>
    </row>
    <row r="132" spans="1:11" s="15" customFormat="1" ht="15" customHeight="1" x14ac:dyDescent="0.25">
      <c r="A132" s="50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52" t="s">
        <v>42</v>
      </c>
      <c r="I132" s="52"/>
      <c r="J132" s="52"/>
    </row>
    <row r="133" spans="1:11" s="15" customFormat="1" ht="15" customHeight="1" x14ac:dyDescent="0.25">
      <c r="A133" s="50"/>
      <c r="B133" s="15">
        <f>B122</f>
        <v>-20</v>
      </c>
      <c r="C133" s="15">
        <f>D66</f>
        <v>0</v>
      </c>
      <c r="D133" s="15">
        <f>$C$119*B133+$D$119</f>
        <v>28000.000000000611</v>
      </c>
      <c r="E133" s="15">
        <f>D133-C133</f>
        <v>28000.000000000611</v>
      </c>
      <c r="F133" s="15">
        <f>IF(SIGN(E133*E134)=1,0,1)</f>
        <v>0</v>
      </c>
      <c r="G133" s="53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25">
      <c r="A134" s="50"/>
      <c r="B134" s="15">
        <f t="shared" ref="B134:B141" si="15">B123</f>
        <v>-15</v>
      </c>
      <c r="C134" s="15">
        <f t="shared" ref="C134:C141" si="16">D67</f>
        <v>19.022569611033646</v>
      </c>
      <c r="D134" s="15">
        <f t="shared" ref="D134:D141" si="17">$C$119*B134+$D$119</f>
        <v>8000.0000000001746</v>
      </c>
      <c r="E134" s="15">
        <f t="shared" ref="E134:E141" si="18">D134-C134</f>
        <v>7980.9774303891409</v>
      </c>
      <c r="F134" s="15">
        <f t="shared" ref="F134:F140" si="19">IF(SIGN(E134*E135)=1,0,1)</f>
        <v>1</v>
      </c>
      <c r="G134" s="53"/>
      <c r="H134" s="15">
        <f>INDEX(B133:B141,G133)</f>
        <v>-15</v>
      </c>
      <c r="I134" s="15">
        <f>INDEX(C133:C141,G133)</f>
        <v>19.022569611033646</v>
      </c>
      <c r="J134" s="15">
        <f>INDEX(D133:D141,G133)</f>
        <v>8000.0000000001746</v>
      </c>
    </row>
    <row r="135" spans="1:11" s="15" customFormat="1" ht="15" customHeight="1" x14ac:dyDescent="0.25">
      <c r="A135" s="50"/>
      <c r="B135" s="15">
        <f t="shared" si="15"/>
        <v>-7</v>
      </c>
      <c r="C135" s="15">
        <f t="shared" si="16"/>
        <v>26.631594290361605</v>
      </c>
      <c r="D135" s="15">
        <f t="shared" si="17"/>
        <v>-24000.000000000509</v>
      </c>
      <c r="E135" s="15">
        <f t="shared" si="18"/>
        <v>-24026.63159429087</v>
      </c>
      <c r="F135" s="15">
        <f t="shared" si="19"/>
        <v>0</v>
      </c>
      <c r="G135" s="53"/>
      <c r="H135" s="15">
        <f>INDEX(B133:B141,G133+1)</f>
        <v>-7</v>
      </c>
      <c r="I135" s="15">
        <f>INDEX(C133:C141,G133+1)</f>
        <v>26.631594290361605</v>
      </c>
      <c r="J135" s="15">
        <f>INDEX(D133:D141,G133+1)</f>
        <v>-24000.000000000509</v>
      </c>
    </row>
    <row r="136" spans="1:11" s="15" customFormat="1" ht="15" customHeight="1" x14ac:dyDescent="0.25">
      <c r="A136" s="50"/>
      <c r="B136" s="15">
        <f t="shared" si="15"/>
        <v>2</v>
      </c>
      <c r="C136" s="15">
        <f t="shared" si="16"/>
        <v>35.867374654388087</v>
      </c>
      <c r="D136" s="15">
        <f t="shared" si="17"/>
        <v>-60000.000000001281</v>
      </c>
      <c r="E136" s="15">
        <f t="shared" si="18"/>
        <v>-60035.867374655667</v>
      </c>
      <c r="F136" s="15">
        <f t="shared" si="19"/>
        <v>0</v>
      </c>
      <c r="G136" s="53"/>
      <c r="H136" s="52" t="s">
        <v>45</v>
      </c>
      <c r="I136" s="52"/>
      <c r="J136" s="52"/>
    </row>
    <row r="137" spans="1:11" s="15" customFormat="1" ht="15" customHeight="1" x14ac:dyDescent="0.25">
      <c r="A137" s="50"/>
      <c r="B137" s="15">
        <f t="shared" si="15"/>
        <v>7</v>
      </c>
      <c r="C137" s="15">
        <f t="shared" si="16"/>
        <v>47.19587758351966</v>
      </c>
      <c r="D137" s="15">
        <f t="shared" si="17"/>
        <v>-80000.000000001703</v>
      </c>
      <c r="E137" s="15">
        <f t="shared" si="18"/>
        <v>-80047.195877585225</v>
      </c>
      <c r="F137" s="15">
        <f t="shared" si="19"/>
        <v>0</v>
      </c>
      <c r="G137" s="53"/>
      <c r="H137" s="36" t="s">
        <v>19</v>
      </c>
      <c r="I137" s="15">
        <f>SLOPE(I134:I135,H134:H135)</f>
        <v>0.95112808491599488</v>
      </c>
      <c r="J137" s="15">
        <f>SLOPE(J134:J135,H134:H135)</f>
        <v>-4000.0000000000855</v>
      </c>
    </row>
    <row r="138" spans="1:11" s="15" customFormat="1" ht="15" customHeight="1" x14ac:dyDescent="0.25">
      <c r="A138" s="50"/>
      <c r="B138" s="15">
        <f t="shared" si="15"/>
        <v>14</v>
      </c>
      <c r="C138" s="15">
        <f t="shared" si="16"/>
        <v>43.452794510372094</v>
      </c>
      <c r="D138" s="15">
        <f t="shared" si="17"/>
        <v>-108000.0000000023</v>
      </c>
      <c r="E138" s="15">
        <f>D138-C138</f>
        <v>-108043.45279451268</v>
      </c>
      <c r="F138" s="15">
        <f>IF(SIGN(E138*E139)=1,0,1)</f>
        <v>0</v>
      </c>
      <c r="G138" s="53"/>
      <c r="H138" s="36" t="s">
        <v>20</v>
      </c>
      <c r="I138" s="15">
        <f>INTERCEPT(I134:I135,H134:H135)</f>
        <v>33.289490884773571</v>
      </c>
      <c r="J138" s="15">
        <f>INTERCEPT(J134:J135,H134:H135)</f>
        <v>-52000.000000001106</v>
      </c>
    </row>
    <row r="139" spans="1:11" s="15" customFormat="1" ht="15.75" customHeight="1" x14ac:dyDescent="0.25">
      <c r="A139" s="50"/>
      <c r="B139" s="15">
        <f t="shared" si="15"/>
        <v>25</v>
      </c>
      <c r="C139" s="15">
        <f t="shared" si="16"/>
        <v>41.429569905486815</v>
      </c>
      <c r="D139" s="15">
        <f t="shared" si="17"/>
        <v>-152000.00000000326</v>
      </c>
      <c r="E139" s="15">
        <f t="shared" si="18"/>
        <v>-152041.42956990874</v>
      </c>
      <c r="F139" s="15">
        <f t="shared" si="19"/>
        <v>0</v>
      </c>
      <c r="G139" s="53"/>
      <c r="H139" s="52" t="s">
        <v>46</v>
      </c>
      <c r="I139" s="52"/>
      <c r="J139" s="52"/>
      <c r="K139" s="47" t="s">
        <v>51</v>
      </c>
    </row>
    <row r="140" spans="1:11" s="15" customFormat="1" x14ac:dyDescent="0.25">
      <c r="A140" s="50"/>
      <c r="B140" s="15">
        <f t="shared" si="15"/>
        <v>35</v>
      </c>
      <c r="C140" s="15">
        <f t="shared" si="16"/>
        <v>44.95275623342954</v>
      </c>
      <c r="D140" s="15">
        <f t="shared" si="17"/>
        <v>-192000.0000000041</v>
      </c>
      <c r="E140" s="15">
        <f t="shared" si="18"/>
        <v>-192044.95275623753</v>
      </c>
      <c r="F140" s="15">
        <f t="shared" si="19"/>
        <v>0</v>
      </c>
      <c r="G140" s="53"/>
      <c r="H140" s="52" t="s">
        <v>48</v>
      </c>
      <c r="I140" s="52"/>
      <c r="J140" s="45">
        <f>(J137*I138-I137*J138)/(J137-I137)</f>
        <v>20.919851416312056</v>
      </c>
      <c r="K140" s="15">
        <f>J140</f>
        <v>20.919851416312056</v>
      </c>
    </row>
    <row r="141" spans="1:11" s="15" customFormat="1" x14ac:dyDescent="0.25">
      <c r="A141" s="50"/>
      <c r="B141" s="15">
        <f t="shared" si="15"/>
        <v>0</v>
      </c>
      <c r="C141" s="15">
        <f t="shared" si="16"/>
        <v>0</v>
      </c>
      <c r="D141" s="15">
        <f t="shared" si="17"/>
        <v>-52000.000000001106</v>
      </c>
      <c r="E141" s="15">
        <f t="shared" si="18"/>
        <v>-52000.000000001106</v>
      </c>
      <c r="F141" s="15">
        <f>F102</f>
        <v>0</v>
      </c>
      <c r="G141" s="53"/>
      <c r="H141" s="52" t="s">
        <v>47</v>
      </c>
      <c r="I141" s="52"/>
      <c r="J141" s="45">
        <f>ROUND((J140-J138)/J137,1)</f>
        <v>-13</v>
      </c>
      <c r="K141" s="35">
        <f>G76</f>
        <v>-15</v>
      </c>
    </row>
    <row r="142" spans="1:11" s="15" customFormat="1" x14ac:dyDescent="0.25"/>
    <row r="143" spans="1:11" s="15" customFormat="1" x14ac:dyDescent="0.25"/>
    <row r="144" spans="1:11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</sheetData>
  <sheetProtection algorithmName="SHA-512" hashValue="F4jMKciLv9bvmZhFhXSP8eJfVutKUjZFQXnYWG4l8Cz8FFexRxgy2iYBQmrEg8I9S2S8NUzAUY9Wx1X1DVYcbg==" saltValue="qOpgBpHH2NkQnGIsPTqC/w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DC7F42F6-3A95-4E3B-9326-9B38443E9FD4}">
      <formula1>$C$59:$C$63</formula1>
    </dataValidation>
    <dataValidation type="list" allowBlank="1" showInputMessage="1" showErrorMessage="1" sqref="C9" xr:uid="{64330B54-91E4-47AA-BA0D-900AB5EB7747}">
      <formula1>$G$66:$G$67</formula1>
    </dataValidation>
    <dataValidation type="list" allowBlank="1" showInputMessage="1" showErrorMessage="1" sqref="C7" xr:uid="{9D53CD09-12DA-48D0-8B64-3998053C074F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CFC6-0103-4BEF-B353-82381FE0FFAF}">
  <sheetPr codeName="List6">
    <pageSetUpPr fitToPage="1"/>
  </sheetPr>
  <dimension ref="A1:HW343"/>
  <sheetViews>
    <sheetView topLeftCell="A19" zoomScale="70" zoomScaleNormal="70" workbookViewId="0">
      <selection activeCell="C7" sqref="C7"/>
    </sheetView>
  </sheetViews>
  <sheetFormatPr defaultColWidth="9.140625" defaultRowHeight="15" x14ac:dyDescent="0.2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5"/>
    <col min="232" max="16384" width="9.140625" style="12"/>
  </cols>
  <sheetData>
    <row r="1" spans="1:13" ht="9.9499999999999993" customHeight="1" x14ac:dyDescent="0.25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9.9499999999999993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9.949999999999999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x14ac:dyDescent="0.25">
      <c r="A4" s="1"/>
      <c r="B4" s="71" t="s">
        <v>0</v>
      </c>
      <c r="C4" s="71"/>
      <c r="D4" s="71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71"/>
      <c r="C5" s="71"/>
      <c r="D5" s="71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60" t="s">
        <v>1</v>
      </c>
      <c r="B6" s="61"/>
      <c r="C6" s="3">
        <v>-16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60" t="s">
        <v>3</v>
      </c>
      <c r="B7" s="61"/>
      <c r="C7" s="3">
        <v>20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60" t="s">
        <v>9</v>
      </c>
      <c r="B8" s="61"/>
      <c r="C8" s="17">
        <v>50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60" t="s">
        <v>7</v>
      </c>
      <c r="B9" s="61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"/>
      <c r="B10" s="14" t="s">
        <v>57</v>
      </c>
      <c r="C10" s="16">
        <v>4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4" t="s">
        <v>60</v>
      </c>
      <c r="C11" s="18">
        <f>IF(C10="BEZ KASKÁDY",6,C10*6)</f>
        <v>24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57" t="s">
        <v>58</v>
      </c>
      <c r="F12" s="57"/>
      <c r="G12" s="57"/>
      <c r="H12" s="57"/>
      <c r="I12" s="57"/>
      <c r="J12" s="57"/>
      <c r="K12" s="57"/>
      <c r="L12" s="57"/>
      <c r="M12" s="2"/>
    </row>
    <row r="13" spans="1:13" ht="15" customHeight="1" x14ac:dyDescent="0.25">
      <c r="A13" s="1"/>
      <c r="B13" s="58" t="s">
        <v>59</v>
      </c>
      <c r="C13" s="59"/>
      <c r="D13" s="59"/>
      <c r="E13" s="57"/>
      <c r="F13" s="57"/>
      <c r="G13" s="57"/>
      <c r="H13" s="57"/>
      <c r="I13" s="57"/>
      <c r="J13" s="57"/>
      <c r="K13" s="57"/>
      <c r="L13" s="57"/>
      <c r="M13" s="2"/>
    </row>
    <row r="14" spans="1:13" x14ac:dyDescent="0.25">
      <c r="A14" s="1"/>
      <c r="B14" s="59"/>
      <c r="C14" s="59"/>
      <c r="D14" s="59"/>
      <c r="E14" s="57"/>
      <c r="F14" s="57"/>
      <c r="G14" s="57"/>
      <c r="H14" s="57"/>
      <c r="I14" s="57"/>
      <c r="J14" s="57"/>
      <c r="K14" s="57"/>
      <c r="L14" s="57"/>
      <c r="M14" s="2"/>
    </row>
    <row r="15" spans="1:13" x14ac:dyDescent="0.25">
      <c r="A15" s="1"/>
      <c r="B15" s="59"/>
      <c r="C15" s="59"/>
      <c r="D15" s="59"/>
      <c r="E15" s="57"/>
      <c r="F15" s="57"/>
      <c r="G15" s="57"/>
      <c r="H15" s="57"/>
      <c r="I15" s="57"/>
      <c r="J15" s="57"/>
      <c r="K15" s="57"/>
      <c r="L15" s="57"/>
      <c r="M15" s="2"/>
    </row>
    <row r="16" spans="1:13" x14ac:dyDescent="0.25">
      <c r="A16" s="1"/>
      <c r="B16" s="59"/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2"/>
    </row>
    <row r="17" spans="1:13" x14ac:dyDescent="0.25">
      <c r="A17" s="1"/>
      <c r="B17" s="59"/>
      <c r="C17" s="59"/>
      <c r="D17" s="59"/>
      <c r="E17" s="57"/>
      <c r="F17" s="57"/>
      <c r="G17" s="57"/>
      <c r="H17" s="57"/>
      <c r="I17" s="57"/>
      <c r="J17" s="57"/>
      <c r="K17" s="57"/>
      <c r="L17" s="57"/>
      <c r="M17" s="2"/>
    </row>
    <row r="18" spans="1:13" x14ac:dyDescent="0.25">
      <c r="A18" s="1"/>
      <c r="B18" s="59"/>
      <c r="C18" s="59"/>
      <c r="D18" s="59"/>
      <c r="E18" s="57"/>
      <c r="F18" s="57"/>
      <c r="G18" s="57"/>
      <c r="H18" s="57"/>
      <c r="I18" s="57"/>
      <c r="J18" s="57"/>
      <c r="K18" s="57"/>
      <c r="L18" s="57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s="15" customFormat="1" x14ac:dyDescent="0.25">
      <c r="A48" s="50" t="s">
        <v>21</v>
      </c>
      <c r="B48" s="21" t="s">
        <v>18</v>
      </c>
      <c r="C48" s="21" t="s">
        <v>61</v>
      </c>
      <c r="D48" s="21" t="s">
        <v>62</v>
      </c>
      <c r="E48" s="51" t="s">
        <v>30</v>
      </c>
      <c r="F48" s="51"/>
      <c r="G48" s="51"/>
      <c r="H48" s="51"/>
      <c r="I48" s="20"/>
      <c r="J48" s="20"/>
      <c r="K48" s="20"/>
      <c r="L48" s="20"/>
      <c r="M48" s="20"/>
    </row>
    <row r="49" spans="1:13" s="15" customFormat="1" x14ac:dyDescent="0.25">
      <c r="A49" s="50"/>
      <c r="B49" s="22">
        <v>-20</v>
      </c>
      <c r="C49" s="22"/>
      <c r="D49" s="22"/>
      <c r="E49" s="54" t="s">
        <v>31</v>
      </c>
      <c r="F49" s="54"/>
      <c r="G49" s="24" t="s">
        <v>8</v>
      </c>
      <c r="I49" s="20"/>
      <c r="J49" s="20"/>
      <c r="K49" s="20"/>
      <c r="L49" s="20"/>
      <c r="M49" s="20"/>
    </row>
    <row r="50" spans="1:13" s="15" customFormat="1" x14ac:dyDescent="0.25">
      <c r="A50" s="50"/>
      <c r="B50" s="22">
        <v>-15</v>
      </c>
      <c r="C50" s="23"/>
      <c r="D50" s="23"/>
      <c r="E50" s="54"/>
      <c r="F50" s="54"/>
      <c r="G50" s="24" t="s">
        <v>13</v>
      </c>
      <c r="I50" s="20"/>
      <c r="J50" s="20"/>
      <c r="K50" s="20"/>
      <c r="L50" s="20"/>
      <c r="M50" s="20"/>
    </row>
    <row r="51" spans="1:13" s="15" customFormat="1" x14ac:dyDescent="0.25">
      <c r="A51" s="50"/>
      <c r="B51" s="22">
        <v>-7</v>
      </c>
      <c r="C51" s="23">
        <v>6.1191333950100368</v>
      </c>
      <c r="D51" s="23">
        <v>6.8931123258551494</v>
      </c>
      <c r="E51" s="54" t="s">
        <v>32</v>
      </c>
      <c r="F51" s="54"/>
      <c r="G51" s="24">
        <v>15</v>
      </c>
      <c r="I51" s="20"/>
      <c r="J51" s="20"/>
      <c r="K51" s="20"/>
      <c r="L51" s="20"/>
      <c r="M51" s="20"/>
    </row>
    <row r="52" spans="1:13" s="15" customFormat="1" x14ac:dyDescent="0.25">
      <c r="A52" s="50"/>
      <c r="B52" s="22">
        <v>2</v>
      </c>
      <c r="C52" s="23">
        <v>8.9908000000000001</v>
      </c>
      <c r="D52" s="23">
        <v>9.44</v>
      </c>
      <c r="E52" s="54"/>
      <c r="F52" s="54"/>
      <c r="G52" s="24">
        <v>20</v>
      </c>
      <c r="I52" s="20"/>
      <c r="J52" s="20"/>
      <c r="K52" s="20"/>
      <c r="L52" s="20"/>
      <c r="M52" s="20"/>
    </row>
    <row r="53" spans="1:13" s="15" customFormat="1" x14ac:dyDescent="0.25">
      <c r="A53" s="50"/>
      <c r="B53" s="22">
        <v>7</v>
      </c>
      <c r="C53" s="23">
        <v>10.221698443190764</v>
      </c>
      <c r="D53" s="23">
        <v>11.433915784303267</v>
      </c>
      <c r="E53" s="54" t="s">
        <v>33</v>
      </c>
      <c r="F53" s="54"/>
      <c r="G53" s="24">
        <v>-12</v>
      </c>
      <c r="I53" s="20"/>
      <c r="J53" s="20"/>
      <c r="K53" s="20" t="s">
        <v>56</v>
      </c>
      <c r="L53" s="20"/>
      <c r="M53" s="20"/>
    </row>
    <row r="54" spans="1:13" s="15" customFormat="1" x14ac:dyDescent="0.25">
      <c r="A54" s="50"/>
      <c r="B54" s="22">
        <v>14</v>
      </c>
      <c r="C54" s="23">
        <v>11.683</v>
      </c>
      <c r="D54" s="23">
        <v>11.469150104114604</v>
      </c>
      <c r="E54" s="54"/>
      <c r="F54" s="54"/>
      <c r="G54" s="24">
        <v>-15</v>
      </c>
      <c r="I54" s="20"/>
      <c r="J54" s="20"/>
      <c r="K54" s="20"/>
      <c r="L54" s="20"/>
      <c r="M54" s="20"/>
    </row>
    <row r="55" spans="1:13" s="15" customFormat="1" x14ac:dyDescent="0.25">
      <c r="A55" s="50"/>
      <c r="B55" s="22">
        <v>25</v>
      </c>
      <c r="C55" s="23">
        <v>11.548</v>
      </c>
      <c r="D55" s="23">
        <v>11.904069615784932</v>
      </c>
      <c r="E55" s="54"/>
      <c r="F55" s="54"/>
      <c r="G55" s="24">
        <v>-17</v>
      </c>
      <c r="I55" s="20"/>
      <c r="J55" s="20"/>
      <c r="K55" s="20"/>
      <c r="L55" s="20"/>
      <c r="M55" s="20"/>
    </row>
    <row r="56" spans="1:13" s="15" customFormat="1" x14ac:dyDescent="0.25">
      <c r="A56" s="50"/>
      <c r="B56" s="22">
        <v>35</v>
      </c>
      <c r="C56" s="23">
        <v>11.823</v>
      </c>
      <c r="D56" s="23">
        <v>12.674115231291161</v>
      </c>
      <c r="E56" s="54"/>
      <c r="F56" s="54"/>
      <c r="G56" s="24">
        <v>-20</v>
      </c>
      <c r="I56" s="20"/>
      <c r="J56" s="20"/>
      <c r="K56" s="20"/>
      <c r="L56" s="20"/>
      <c r="M56" s="20"/>
    </row>
    <row r="57" spans="1:13" s="15" customFormat="1" x14ac:dyDescent="0.25">
      <c r="A57" s="50"/>
      <c r="B57" s="25"/>
      <c r="C57" s="26"/>
      <c r="D57" s="26"/>
      <c r="I57" s="20"/>
      <c r="J57" s="20"/>
      <c r="K57" s="20"/>
      <c r="L57" s="20"/>
      <c r="M57" s="20"/>
    </row>
    <row r="58" spans="1:13" s="15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s="15" customFormat="1" x14ac:dyDescent="0.25">
      <c r="A59" s="20"/>
      <c r="B59" s="27" t="s">
        <v>53</v>
      </c>
      <c r="C59" s="20" t="s">
        <v>55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5" customFormat="1" x14ac:dyDescent="0.25">
      <c r="A60" s="20"/>
      <c r="B60" s="20"/>
      <c r="C60" s="20">
        <v>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s="15" customFormat="1" x14ac:dyDescent="0.25">
      <c r="A61" s="20"/>
      <c r="B61" s="20"/>
      <c r="C61" s="20">
        <v>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s="15" customFormat="1" x14ac:dyDescent="0.25">
      <c r="A62" s="20"/>
      <c r="B62" s="20"/>
      <c r="C62" s="20">
        <v>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s="15" customFormat="1" x14ac:dyDescent="0.25">
      <c r="A63" s="20"/>
      <c r="B63" s="20"/>
      <c r="C63" s="20">
        <v>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s="15" customFormat="1" x14ac:dyDescent="0.25">
      <c r="A64" s="28"/>
      <c r="B64" s="28"/>
      <c r="C64" s="28"/>
    </row>
    <row r="65" spans="1:11" s="15" customFormat="1" ht="24" x14ac:dyDescent="0.25">
      <c r="A65" s="50" t="s">
        <v>21</v>
      </c>
      <c r="B65" s="21" t="s">
        <v>18</v>
      </c>
      <c r="C65" s="21" t="s">
        <v>36</v>
      </c>
      <c r="D65" s="21" t="s">
        <v>35</v>
      </c>
      <c r="E65" s="51" t="s">
        <v>30</v>
      </c>
      <c r="F65" s="51"/>
      <c r="G65" s="51"/>
      <c r="H65" s="51"/>
      <c r="K65" s="15" t="s">
        <v>52</v>
      </c>
    </row>
    <row r="66" spans="1:11" s="15" customFormat="1" x14ac:dyDescent="0.25">
      <c r="A66" s="50"/>
      <c r="B66" s="29">
        <f>B49</f>
        <v>-20</v>
      </c>
      <c r="C66" s="29">
        <f t="shared" ref="C66:D74" si="0">IF($C$10=$C$59,C49*1,$C$10*C49)</f>
        <v>0</v>
      </c>
      <c r="D66" s="29">
        <f t="shared" si="0"/>
        <v>0</v>
      </c>
      <c r="E66" s="54" t="s">
        <v>31</v>
      </c>
      <c r="F66" s="54"/>
      <c r="G66" s="24" t="s">
        <v>8</v>
      </c>
      <c r="K66" s="15">
        <v>1</v>
      </c>
    </row>
    <row r="67" spans="1:11" s="15" customFormat="1" x14ac:dyDescent="0.25">
      <c r="A67" s="50"/>
      <c r="B67" s="29">
        <f t="shared" ref="B67:B74" si="1">B50</f>
        <v>-15</v>
      </c>
      <c r="C67" s="29">
        <f t="shared" si="0"/>
        <v>0</v>
      </c>
      <c r="D67" s="29">
        <f t="shared" si="0"/>
        <v>0</v>
      </c>
      <c r="E67" s="54"/>
      <c r="F67" s="54"/>
      <c r="G67" s="24" t="s">
        <v>13</v>
      </c>
      <c r="K67" s="15">
        <v>2</v>
      </c>
    </row>
    <row r="68" spans="1:11" s="15" customFormat="1" x14ac:dyDescent="0.25">
      <c r="A68" s="50"/>
      <c r="B68" s="29">
        <f t="shared" si="1"/>
        <v>-7</v>
      </c>
      <c r="C68" s="29">
        <f t="shared" si="0"/>
        <v>24.476533580040147</v>
      </c>
      <c r="D68" s="29">
        <f t="shared" si="0"/>
        <v>27.572449303420598</v>
      </c>
      <c r="E68" s="54" t="s">
        <v>32</v>
      </c>
      <c r="F68" s="54"/>
      <c r="G68" s="24">
        <v>15</v>
      </c>
      <c r="K68" s="15">
        <v>3</v>
      </c>
    </row>
    <row r="69" spans="1:11" s="15" customFormat="1" x14ac:dyDescent="0.25">
      <c r="A69" s="50"/>
      <c r="B69" s="29">
        <f t="shared" si="1"/>
        <v>2</v>
      </c>
      <c r="C69" s="29">
        <f t="shared" si="0"/>
        <v>35.963200000000001</v>
      </c>
      <c r="D69" s="29">
        <f t="shared" si="0"/>
        <v>37.76</v>
      </c>
      <c r="E69" s="54"/>
      <c r="F69" s="54"/>
      <c r="G69" s="24">
        <v>20</v>
      </c>
      <c r="K69" s="15">
        <v>4</v>
      </c>
    </row>
    <row r="70" spans="1:11" s="15" customFormat="1" x14ac:dyDescent="0.25">
      <c r="A70" s="50"/>
      <c r="B70" s="29">
        <f t="shared" si="1"/>
        <v>7</v>
      </c>
      <c r="C70" s="29">
        <f t="shared" si="0"/>
        <v>40.886793772763056</v>
      </c>
      <c r="D70" s="29">
        <f t="shared" si="0"/>
        <v>45.735663137213066</v>
      </c>
      <c r="E70" s="54" t="s">
        <v>33</v>
      </c>
      <c r="F70" s="54"/>
      <c r="G70" s="24">
        <v>-12</v>
      </c>
      <c r="K70" s="15">
        <v>5</v>
      </c>
    </row>
    <row r="71" spans="1:11" s="15" customFormat="1" x14ac:dyDescent="0.25">
      <c r="A71" s="50"/>
      <c r="B71" s="29">
        <f t="shared" si="1"/>
        <v>14</v>
      </c>
      <c r="C71" s="29">
        <f t="shared" si="0"/>
        <v>46.731999999999999</v>
      </c>
      <c r="D71" s="29">
        <f t="shared" si="0"/>
        <v>45.876600416458416</v>
      </c>
      <c r="E71" s="54"/>
      <c r="F71" s="54"/>
      <c r="G71" s="24">
        <v>-15</v>
      </c>
    </row>
    <row r="72" spans="1:11" s="15" customFormat="1" x14ac:dyDescent="0.25">
      <c r="A72" s="50"/>
      <c r="B72" s="29">
        <f t="shared" si="1"/>
        <v>25</v>
      </c>
      <c r="C72" s="29">
        <f t="shared" si="0"/>
        <v>46.192</v>
      </c>
      <c r="D72" s="29">
        <f t="shared" si="0"/>
        <v>47.616278463139729</v>
      </c>
      <c r="E72" s="54"/>
      <c r="F72" s="54"/>
      <c r="G72" s="24">
        <v>-17</v>
      </c>
    </row>
    <row r="73" spans="1:11" s="15" customFormat="1" x14ac:dyDescent="0.25">
      <c r="A73" s="50"/>
      <c r="B73" s="29">
        <f t="shared" si="1"/>
        <v>35</v>
      </c>
      <c r="C73" s="29">
        <f t="shared" si="0"/>
        <v>47.292000000000002</v>
      </c>
      <c r="D73" s="29">
        <f t="shared" si="0"/>
        <v>50.696460925164644</v>
      </c>
      <c r="E73" s="54"/>
      <c r="F73" s="54"/>
      <c r="G73" s="24">
        <v>-20</v>
      </c>
    </row>
    <row r="74" spans="1:11" s="15" customFormat="1" x14ac:dyDescent="0.25">
      <c r="A74" s="50"/>
      <c r="B74" s="29">
        <f t="shared" si="1"/>
        <v>0</v>
      </c>
      <c r="C74" s="29">
        <f t="shared" si="0"/>
        <v>0</v>
      </c>
      <c r="D74" s="29">
        <f t="shared" si="0"/>
        <v>0</v>
      </c>
    </row>
    <row r="75" spans="1:11" s="15" customFormat="1" ht="15" customHeight="1" x14ac:dyDescent="0.25">
      <c r="A75" s="50" t="s">
        <v>22</v>
      </c>
      <c r="B75" s="24" t="s">
        <v>23</v>
      </c>
      <c r="C75" s="30" t="s">
        <v>10</v>
      </c>
      <c r="D75" s="30" t="s">
        <v>11</v>
      </c>
      <c r="E75" s="24"/>
      <c r="F75" s="55" t="s">
        <v>28</v>
      </c>
      <c r="G75" s="20" t="s">
        <v>10</v>
      </c>
      <c r="H75" s="20" t="s">
        <v>11</v>
      </c>
    </row>
    <row r="76" spans="1:11" s="15" customFormat="1" ht="15" customHeight="1" x14ac:dyDescent="0.25">
      <c r="A76" s="50"/>
      <c r="B76" s="31" t="s">
        <v>12</v>
      </c>
      <c r="C76" s="30">
        <f>C7</f>
        <v>20</v>
      </c>
      <c r="D76" s="30">
        <f>C6</f>
        <v>-16</v>
      </c>
      <c r="E76" s="30" t="s">
        <v>2</v>
      </c>
      <c r="F76" s="55"/>
      <c r="G76" s="32">
        <v>-7</v>
      </c>
      <c r="H76" s="20">
        <f>D77</f>
        <v>50</v>
      </c>
    </row>
    <row r="77" spans="1:11" s="15" customFormat="1" ht="15.75" customHeight="1" x14ac:dyDescent="0.25">
      <c r="A77" s="50"/>
      <c r="B77" s="31" t="s">
        <v>4</v>
      </c>
      <c r="C77" s="33">
        <v>0</v>
      </c>
      <c r="D77" s="30">
        <f>IF(C9="OTOPNÁ TĚLESA",(C8)*1.1,(C8*1))</f>
        <v>50</v>
      </c>
      <c r="E77" s="30" t="s">
        <v>5</v>
      </c>
      <c r="F77" s="55"/>
      <c r="G77" s="20">
        <f>D76</f>
        <v>-16</v>
      </c>
      <c r="H77" s="20">
        <f>D77</f>
        <v>50</v>
      </c>
    </row>
    <row r="78" spans="1:11" s="15" customFormat="1" ht="15" customHeight="1" x14ac:dyDescent="0.25">
      <c r="A78" s="50"/>
      <c r="B78" s="51" t="s">
        <v>24</v>
      </c>
      <c r="C78" s="51"/>
      <c r="D78" s="51"/>
      <c r="E78" s="51"/>
      <c r="F78" s="55" t="s">
        <v>29</v>
      </c>
      <c r="G78" s="20" t="s">
        <v>10</v>
      </c>
      <c r="H78" s="20" t="s">
        <v>11</v>
      </c>
    </row>
    <row r="79" spans="1:11" s="15" customFormat="1" ht="15" customHeight="1" x14ac:dyDescent="0.25">
      <c r="A79" s="50"/>
      <c r="B79" s="20" t="s">
        <v>10</v>
      </c>
      <c r="C79" s="20">
        <f>C76</f>
        <v>20</v>
      </c>
      <c r="D79" s="34">
        <f>D76</f>
        <v>-16</v>
      </c>
      <c r="E79" s="20">
        <f>D76</f>
        <v>-16</v>
      </c>
      <c r="F79" s="55"/>
      <c r="G79" s="35">
        <f>G77</f>
        <v>-16</v>
      </c>
      <c r="H79" s="20">
        <f>H76</f>
        <v>50</v>
      </c>
    </row>
    <row r="80" spans="1:11" s="15" customFormat="1" ht="15.75" customHeight="1" x14ac:dyDescent="0.25">
      <c r="A80" s="50"/>
      <c r="B80" s="20" t="s">
        <v>11</v>
      </c>
      <c r="C80" s="34">
        <f>C77</f>
        <v>0</v>
      </c>
      <c r="D80" s="20">
        <f>D77</f>
        <v>50</v>
      </c>
      <c r="E80" s="34">
        <f>C77</f>
        <v>0</v>
      </c>
      <c r="F80" s="55"/>
      <c r="G80" s="20">
        <f>G77</f>
        <v>-16</v>
      </c>
      <c r="H80" s="32">
        <v>0</v>
      </c>
    </row>
    <row r="81" spans="1:10" s="15" customFormat="1" ht="15" customHeight="1" x14ac:dyDescent="0.25">
      <c r="A81" s="50"/>
      <c r="B81" s="51" t="s">
        <v>25</v>
      </c>
      <c r="C81" s="51"/>
      <c r="D81" s="51"/>
      <c r="E81" s="51"/>
    </row>
    <row r="82" spans="1:10" s="15" customFormat="1" ht="15" customHeight="1" x14ac:dyDescent="0.25">
      <c r="A82" s="50"/>
      <c r="B82" s="20" t="s">
        <v>26</v>
      </c>
      <c r="C82" s="36" t="s">
        <v>10</v>
      </c>
      <c r="D82" s="37" t="s">
        <v>11</v>
      </c>
      <c r="E82" s="52"/>
    </row>
    <row r="83" spans="1:10" s="15" customFormat="1" ht="15" customHeight="1" x14ac:dyDescent="0.25">
      <c r="A83" s="50"/>
      <c r="B83" s="36">
        <v>1</v>
      </c>
      <c r="C83" s="36">
        <f>C76</f>
        <v>20</v>
      </c>
      <c r="D83" s="37">
        <f>C77</f>
        <v>0</v>
      </c>
      <c r="E83" s="52"/>
    </row>
    <row r="84" spans="1:10" s="15" customFormat="1" ht="15.75" customHeight="1" x14ac:dyDescent="0.25">
      <c r="A84" s="50"/>
      <c r="B84" s="36">
        <v>2</v>
      </c>
      <c r="C84" s="36">
        <f>D76</f>
        <v>-16</v>
      </c>
      <c r="D84" s="36">
        <f>D77</f>
        <v>50</v>
      </c>
      <c r="E84" s="52"/>
    </row>
    <row r="85" spans="1:10" s="15" customFormat="1" x14ac:dyDescent="0.25">
      <c r="A85" s="50"/>
      <c r="B85" s="38"/>
      <c r="C85" s="38" t="s">
        <v>14</v>
      </c>
      <c r="D85" s="38" t="s">
        <v>15</v>
      </c>
      <c r="E85" s="52"/>
    </row>
    <row r="86" spans="1:10" s="15" customFormat="1" x14ac:dyDescent="0.25">
      <c r="A86" s="50"/>
      <c r="B86" s="20" t="s">
        <v>27</v>
      </c>
      <c r="C86" s="39" cm="1">
        <f t="array" ref="C86:D86">LINEST(D83:D84,C83:C84,1)</f>
        <v>-1.3888888888888891</v>
      </c>
      <c r="D86" s="40">
        <v>27.777777777777779</v>
      </c>
      <c r="E86" s="52"/>
    </row>
    <row r="87" spans="1:10" s="15" customFormat="1" ht="15" customHeight="1" x14ac:dyDescent="0.25">
      <c r="A87" s="50" t="s">
        <v>34</v>
      </c>
      <c r="B87" s="56" t="s">
        <v>36</v>
      </c>
      <c r="C87" s="56"/>
      <c r="D87" s="56" t="s">
        <v>35</v>
      </c>
      <c r="E87" s="56"/>
      <c r="F87" s="50"/>
      <c r="G87" s="50"/>
      <c r="H87" s="50"/>
      <c r="I87" s="50"/>
      <c r="J87" s="50"/>
    </row>
    <row r="88" spans="1:10" s="15" customFormat="1" ht="15" customHeight="1" x14ac:dyDescent="0.25">
      <c r="A88" s="50"/>
      <c r="B88" s="33" t="s">
        <v>10</v>
      </c>
      <c r="C88" s="33" t="s">
        <v>11</v>
      </c>
      <c r="D88" s="33" t="s">
        <v>10</v>
      </c>
      <c r="E88" s="33" t="s">
        <v>11</v>
      </c>
      <c r="F88" s="50"/>
      <c r="G88" s="50"/>
      <c r="H88" s="50"/>
      <c r="I88" s="50"/>
      <c r="J88" s="50"/>
    </row>
    <row r="89" spans="1:10" s="15" customFormat="1" ht="15" customHeight="1" x14ac:dyDescent="0.25">
      <c r="A89" s="50"/>
      <c r="B89" s="41">
        <f>B90</f>
        <v>-2.1134853119020902</v>
      </c>
      <c r="C89" s="42">
        <f>C90</f>
        <v>30.71317404430846</v>
      </c>
      <c r="D89" s="41">
        <f>D90</f>
        <v>-3.0618068709071493</v>
      </c>
      <c r="E89" s="42">
        <f>E90</f>
        <v>32.030287320704375</v>
      </c>
      <c r="F89" s="50"/>
      <c r="G89" s="50"/>
      <c r="H89" s="50"/>
      <c r="I89" s="50"/>
      <c r="J89" s="50"/>
    </row>
    <row r="90" spans="1:10" s="15" customFormat="1" ht="15" customHeight="1" x14ac:dyDescent="0.25">
      <c r="A90" s="50"/>
      <c r="B90" s="43">
        <f>J102</f>
        <v>-2.1134853119020902</v>
      </c>
      <c r="C90" s="42">
        <f>J101</f>
        <v>30.71317404430846</v>
      </c>
      <c r="D90" s="41">
        <f>J113</f>
        <v>-3.0618068709071493</v>
      </c>
      <c r="E90" s="44">
        <f>J112</f>
        <v>32.030287320704375</v>
      </c>
      <c r="F90" s="50"/>
      <c r="G90" s="50"/>
      <c r="H90" s="50"/>
      <c r="I90" s="50"/>
      <c r="J90" s="50"/>
    </row>
    <row r="91" spans="1:10" s="15" customFormat="1" ht="15" customHeight="1" x14ac:dyDescent="0.25">
      <c r="A91" s="50"/>
      <c r="B91" s="41">
        <f>B90</f>
        <v>-2.1134853119020902</v>
      </c>
      <c r="C91" s="42">
        <v>0</v>
      </c>
      <c r="D91" s="41">
        <f>D90</f>
        <v>-3.0618068709071493</v>
      </c>
      <c r="E91" s="42">
        <v>0</v>
      </c>
      <c r="F91" s="50"/>
      <c r="G91" s="50"/>
      <c r="H91" s="50"/>
      <c r="I91" s="50"/>
      <c r="J91" s="50"/>
    </row>
    <row r="92" spans="1:10" s="15" customFormat="1" ht="15" customHeight="1" x14ac:dyDescent="0.25">
      <c r="A92" s="50"/>
      <c r="B92" s="52" t="s">
        <v>37</v>
      </c>
      <c r="C92" s="52"/>
      <c r="D92" s="52"/>
      <c r="E92" s="52"/>
      <c r="F92" s="52"/>
      <c r="G92" s="52"/>
      <c r="H92" s="52"/>
      <c r="I92" s="52"/>
      <c r="J92" s="52"/>
    </row>
    <row r="93" spans="1:10" s="15" customFormat="1" ht="15" customHeight="1" x14ac:dyDescent="0.25">
      <c r="A93" s="50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52" t="s">
        <v>42</v>
      </c>
      <c r="I93" s="52"/>
      <c r="J93" s="52"/>
    </row>
    <row r="94" spans="1:10" s="15" customFormat="1" ht="15" customHeight="1" x14ac:dyDescent="0.25">
      <c r="A94" s="50"/>
      <c r="B94" s="15">
        <f t="shared" ref="B94:C102" si="2">B66</f>
        <v>-20</v>
      </c>
      <c r="C94" s="15">
        <f t="shared" si="2"/>
        <v>0</v>
      </c>
      <c r="D94" s="15">
        <f>$C$86*B94+$D$86</f>
        <v>55.555555555555557</v>
      </c>
      <c r="E94" s="15">
        <f>D94-C94</f>
        <v>55.555555555555557</v>
      </c>
      <c r="F94" s="15">
        <f>IF(SIGN(E94*E95)=1,0,1)</f>
        <v>0</v>
      </c>
      <c r="G94" s="53">
        <f>MATCH(1,F94:F102,0)</f>
        <v>3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25">
      <c r="A95" s="50"/>
      <c r="B95" s="15">
        <f t="shared" si="2"/>
        <v>-15</v>
      </c>
      <c r="C95" s="15">
        <f t="shared" si="2"/>
        <v>0</v>
      </c>
      <c r="D95" s="15">
        <f t="shared" ref="D95:D102" si="3">$C$86*B95+$D$86</f>
        <v>48.611111111111114</v>
      </c>
      <c r="E95" s="15">
        <f t="shared" ref="E95:E102" si="4">D95-C95</f>
        <v>48.611111111111114</v>
      </c>
      <c r="F95" s="15">
        <f t="shared" ref="F95:F101" si="5">IF(SIGN(E95*E96)=1,0,1)</f>
        <v>0</v>
      </c>
      <c r="G95" s="53"/>
      <c r="H95" s="15">
        <f>INDEX(B94:B102,G94)</f>
        <v>-7</v>
      </c>
      <c r="I95" s="15">
        <f>INDEX(C94:C102,G94)</f>
        <v>24.476533580040147</v>
      </c>
      <c r="J95" s="15">
        <f>INDEX(D94:D102,G94)</f>
        <v>37.5</v>
      </c>
    </row>
    <row r="96" spans="1:10" s="15" customFormat="1" ht="15" customHeight="1" x14ac:dyDescent="0.25">
      <c r="A96" s="50"/>
      <c r="B96" s="15">
        <f t="shared" si="2"/>
        <v>-7</v>
      </c>
      <c r="C96" s="15">
        <f t="shared" si="2"/>
        <v>24.476533580040147</v>
      </c>
      <c r="D96" s="15">
        <f t="shared" si="3"/>
        <v>37.5</v>
      </c>
      <c r="E96" s="15">
        <f t="shared" si="4"/>
        <v>13.023466419959853</v>
      </c>
      <c r="F96" s="15">
        <f t="shared" si="5"/>
        <v>1</v>
      </c>
      <c r="G96" s="53"/>
      <c r="H96" s="15">
        <f>INDEX(B94:B102,G94+1)</f>
        <v>2</v>
      </c>
      <c r="I96" s="15">
        <f>INDEX(C94:C102,G94+1)</f>
        <v>35.963200000000001</v>
      </c>
      <c r="J96" s="15">
        <f>INDEX(D94:D102,G94+1)</f>
        <v>25</v>
      </c>
    </row>
    <row r="97" spans="1:10" s="15" customFormat="1" ht="15" customHeight="1" x14ac:dyDescent="0.25">
      <c r="A97" s="50"/>
      <c r="B97" s="15">
        <f t="shared" si="2"/>
        <v>2</v>
      </c>
      <c r="C97" s="15">
        <f t="shared" si="2"/>
        <v>35.963200000000001</v>
      </c>
      <c r="D97" s="15">
        <f t="shared" si="3"/>
        <v>25</v>
      </c>
      <c r="E97" s="15">
        <f t="shared" si="4"/>
        <v>-10.963200000000001</v>
      </c>
      <c r="F97" s="15">
        <f t="shared" si="5"/>
        <v>0</v>
      </c>
      <c r="G97" s="53"/>
      <c r="H97" s="52" t="s">
        <v>45</v>
      </c>
      <c r="I97" s="52"/>
      <c r="J97" s="52"/>
    </row>
    <row r="98" spans="1:10" s="15" customFormat="1" x14ac:dyDescent="0.25">
      <c r="A98" s="50"/>
      <c r="B98" s="15">
        <f t="shared" si="2"/>
        <v>7</v>
      </c>
      <c r="C98" s="15">
        <f t="shared" si="2"/>
        <v>40.886793772763056</v>
      </c>
      <c r="D98" s="15">
        <f t="shared" si="3"/>
        <v>18.055555555555557</v>
      </c>
      <c r="E98" s="15">
        <f t="shared" si="4"/>
        <v>-22.831238217207499</v>
      </c>
      <c r="F98" s="15">
        <f t="shared" si="5"/>
        <v>0</v>
      </c>
      <c r="G98" s="53"/>
      <c r="H98" s="36" t="s">
        <v>19</v>
      </c>
      <c r="I98" s="15">
        <f>SLOPE(I95:I96,H95:H96)</f>
        <v>1.2762962688844279</v>
      </c>
      <c r="J98" s="15">
        <f>SLOPE(J95:J96,H95:H96)</f>
        <v>-1.3888888888888888</v>
      </c>
    </row>
    <row r="99" spans="1:10" s="15" customFormat="1" x14ac:dyDescent="0.25">
      <c r="A99" s="50"/>
      <c r="B99" s="15">
        <f t="shared" si="2"/>
        <v>14</v>
      </c>
      <c r="C99" s="15">
        <f t="shared" si="2"/>
        <v>46.731999999999999</v>
      </c>
      <c r="D99" s="15">
        <f t="shared" si="3"/>
        <v>8.3333333333333321</v>
      </c>
      <c r="E99" s="15">
        <f t="shared" si="4"/>
        <v>-38.398666666666671</v>
      </c>
      <c r="F99" s="15">
        <f t="shared" si="5"/>
        <v>0</v>
      </c>
      <c r="G99" s="53"/>
      <c r="H99" s="36" t="s">
        <v>20</v>
      </c>
      <c r="I99" s="15">
        <f>INTERCEPT(I95:I96,H95:H96)</f>
        <v>33.410607462231141</v>
      </c>
      <c r="J99" s="15">
        <f>INTERCEPT(J95:J96,H95:H96)</f>
        <v>27.777777777777779</v>
      </c>
    </row>
    <row r="100" spans="1:10" s="15" customFormat="1" x14ac:dyDescent="0.25">
      <c r="A100" s="50"/>
      <c r="B100" s="15">
        <f t="shared" si="2"/>
        <v>25</v>
      </c>
      <c r="C100" s="15">
        <f t="shared" si="2"/>
        <v>46.192</v>
      </c>
      <c r="D100" s="15">
        <f t="shared" si="3"/>
        <v>-6.94444444444445</v>
      </c>
      <c r="E100" s="15">
        <f t="shared" si="4"/>
        <v>-53.13644444444445</v>
      </c>
      <c r="F100" s="15">
        <f t="shared" si="5"/>
        <v>0</v>
      </c>
      <c r="G100" s="53"/>
      <c r="H100" s="52" t="s">
        <v>46</v>
      </c>
      <c r="I100" s="52"/>
      <c r="J100" s="52"/>
    </row>
    <row r="101" spans="1:10" s="15" customFormat="1" x14ac:dyDescent="0.25">
      <c r="A101" s="50"/>
      <c r="B101" s="15">
        <f t="shared" si="2"/>
        <v>35</v>
      </c>
      <c r="C101" s="15">
        <f t="shared" si="2"/>
        <v>47.292000000000002</v>
      </c>
      <c r="D101" s="15">
        <f t="shared" si="3"/>
        <v>-20.833333333333336</v>
      </c>
      <c r="E101" s="15">
        <f t="shared" si="4"/>
        <v>-68.125333333333344</v>
      </c>
      <c r="F101" s="15">
        <f t="shared" si="5"/>
        <v>1</v>
      </c>
      <c r="G101" s="53"/>
      <c r="H101" s="52" t="s">
        <v>47</v>
      </c>
      <c r="I101" s="52"/>
      <c r="J101" s="45">
        <f>(J98*I99-I98*J99)/(J98-I98)</f>
        <v>30.71317404430846</v>
      </c>
    </row>
    <row r="102" spans="1:10" s="15" customFormat="1" x14ac:dyDescent="0.25">
      <c r="A102" s="50"/>
      <c r="B102" s="15">
        <f t="shared" si="2"/>
        <v>0</v>
      </c>
      <c r="C102" s="15">
        <f t="shared" si="2"/>
        <v>0</v>
      </c>
      <c r="D102" s="15">
        <f t="shared" si="3"/>
        <v>27.777777777777779</v>
      </c>
      <c r="E102" s="15">
        <f t="shared" si="4"/>
        <v>27.777777777777779</v>
      </c>
      <c r="F102" s="15">
        <f>H80</f>
        <v>0</v>
      </c>
      <c r="G102" s="53"/>
      <c r="H102" s="52" t="s">
        <v>48</v>
      </c>
      <c r="I102" s="52"/>
      <c r="J102" s="45">
        <f>(J101-J99)/J98</f>
        <v>-2.1134853119020902</v>
      </c>
    </row>
    <row r="103" spans="1:10" s="15" customFormat="1" x14ac:dyDescent="0.25">
      <c r="A103" s="50"/>
      <c r="B103" s="52" t="s">
        <v>38</v>
      </c>
      <c r="C103" s="52"/>
      <c r="D103" s="52"/>
      <c r="E103" s="52"/>
      <c r="F103" s="52"/>
      <c r="G103" s="52"/>
      <c r="H103" s="52"/>
      <c r="I103" s="52"/>
      <c r="J103" s="52"/>
    </row>
    <row r="104" spans="1:10" s="15" customFormat="1" x14ac:dyDescent="0.25">
      <c r="A104" s="50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52" t="s">
        <v>42</v>
      </c>
      <c r="I104" s="52"/>
      <c r="J104" s="52"/>
    </row>
    <row r="105" spans="1:10" s="15" customFormat="1" x14ac:dyDescent="0.25">
      <c r="A105" s="50"/>
      <c r="B105" s="15">
        <f>B66</f>
        <v>-20</v>
      </c>
      <c r="C105" s="15">
        <f>D66</f>
        <v>0</v>
      </c>
      <c r="D105" s="15">
        <f>$C$86*B105+$D$86</f>
        <v>55.555555555555557</v>
      </c>
      <c r="E105" s="15">
        <f>D105-C105</f>
        <v>55.555555555555557</v>
      </c>
      <c r="F105" s="15">
        <f>IF(SIGN(E105*E106)=1,0,1)</f>
        <v>0</v>
      </c>
      <c r="G105" s="53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25">
      <c r="A106" s="50"/>
      <c r="B106" s="15">
        <f t="shared" ref="B106:B113" si="6">B67</f>
        <v>-15</v>
      </c>
      <c r="C106" s="15">
        <f t="shared" ref="C106:C113" si="7">D67</f>
        <v>0</v>
      </c>
      <c r="D106" s="15">
        <f t="shared" ref="D106:D113" si="8">$C$86*B106+$D$86</f>
        <v>48.611111111111114</v>
      </c>
      <c r="E106" s="15">
        <f t="shared" ref="E106:E113" si="9">D106-C106</f>
        <v>48.611111111111114</v>
      </c>
      <c r="F106" s="15">
        <f t="shared" ref="F106:F112" si="10">IF(SIGN(E106*E107)=1,0,1)</f>
        <v>0</v>
      </c>
      <c r="G106" s="53"/>
      <c r="H106" s="15">
        <f>INDEX(B105:B113,G105)</f>
        <v>-7</v>
      </c>
      <c r="I106" s="15">
        <f>INDEX(C105:C113,G105)</f>
        <v>27.572449303420598</v>
      </c>
      <c r="J106" s="15">
        <f>INDEX(D105:D113,G105)</f>
        <v>37.5</v>
      </c>
    </row>
    <row r="107" spans="1:10" s="15" customFormat="1" x14ac:dyDescent="0.25">
      <c r="A107" s="50"/>
      <c r="B107" s="15">
        <f t="shared" si="6"/>
        <v>-7</v>
      </c>
      <c r="C107" s="15">
        <f t="shared" si="7"/>
        <v>27.572449303420598</v>
      </c>
      <c r="D107" s="15">
        <f t="shared" si="8"/>
        <v>37.5</v>
      </c>
      <c r="E107" s="15">
        <f t="shared" si="9"/>
        <v>9.9275506965794023</v>
      </c>
      <c r="F107" s="15">
        <f t="shared" si="10"/>
        <v>1</v>
      </c>
      <c r="G107" s="53"/>
      <c r="H107" s="15">
        <f>INDEX(B105:B113,G105+1)</f>
        <v>2</v>
      </c>
      <c r="I107" s="15">
        <f>INDEX(C105:C113,G105+1)</f>
        <v>37.76</v>
      </c>
      <c r="J107" s="15">
        <f>INDEX(D105:D113,G105+1)</f>
        <v>25</v>
      </c>
    </row>
    <row r="108" spans="1:10" s="15" customFormat="1" x14ac:dyDescent="0.25">
      <c r="A108" s="50"/>
      <c r="B108" s="15">
        <f t="shared" si="6"/>
        <v>2</v>
      </c>
      <c r="C108" s="15">
        <f t="shared" si="7"/>
        <v>37.76</v>
      </c>
      <c r="D108" s="15">
        <f t="shared" si="8"/>
        <v>25</v>
      </c>
      <c r="E108" s="15">
        <f t="shared" si="9"/>
        <v>-12.759999999999998</v>
      </c>
      <c r="F108" s="15">
        <f t="shared" si="10"/>
        <v>0</v>
      </c>
      <c r="G108" s="53"/>
      <c r="H108" s="52" t="s">
        <v>45</v>
      </c>
      <c r="I108" s="52"/>
      <c r="J108" s="52"/>
    </row>
    <row r="109" spans="1:10" s="15" customFormat="1" x14ac:dyDescent="0.25">
      <c r="A109" s="50"/>
      <c r="B109" s="15">
        <f t="shared" si="6"/>
        <v>7</v>
      </c>
      <c r="C109" s="15">
        <f t="shared" si="7"/>
        <v>45.735663137213066</v>
      </c>
      <c r="D109" s="15">
        <f t="shared" si="8"/>
        <v>18.055555555555557</v>
      </c>
      <c r="E109" s="15">
        <f t="shared" si="9"/>
        <v>-27.680107581657509</v>
      </c>
      <c r="F109" s="15">
        <f t="shared" si="10"/>
        <v>0</v>
      </c>
      <c r="G109" s="53"/>
      <c r="H109" s="36" t="s">
        <v>19</v>
      </c>
      <c r="I109" s="15">
        <f>SLOPE(I106:I107,H106:H107)</f>
        <v>1.1319500773977111</v>
      </c>
      <c r="J109" s="15">
        <f>SLOPE(J106:J107,H106:H107)</f>
        <v>-1.3888888888888888</v>
      </c>
    </row>
    <row r="110" spans="1:10" s="15" customFormat="1" x14ac:dyDescent="0.25">
      <c r="A110" s="50"/>
      <c r="B110" s="15">
        <f t="shared" si="6"/>
        <v>14</v>
      </c>
      <c r="C110" s="15">
        <f t="shared" si="7"/>
        <v>45.876600416458416</v>
      </c>
      <c r="D110" s="15">
        <f t="shared" si="8"/>
        <v>8.3333333333333321</v>
      </c>
      <c r="E110" s="15">
        <f t="shared" si="9"/>
        <v>-37.543267083125087</v>
      </c>
      <c r="F110" s="15">
        <f t="shared" si="10"/>
        <v>0</v>
      </c>
      <c r="G110" s="53"/>
      <c r="H110" s="36" t="s">
        <v>20</v>
      </c>
      <c r="I110" s="15">
        <f>INTERCEPT(I106:I107,H106:H107)</f>
        <v>35.496099845204569</v>
      </c>
      <c r="J110" s="15">
        <f>INTERCEPT(J106:J107,H106:H107)</f>
        <v>27.777777777777779</v>
      </c>
    </row>
    <row r="111" spans="1:10" s="15" customFormat="1" x14ac:dyDescent="0.25">
      <c r="A111" s="50"/>
      <c r="B111" s="15">
        <f t="shared" si="6"/>
        <v>25</v>
      </c>
      <c r="C111" s="15">
        <f t="shared" si="7"/>
        <v>47.616278463139729</v>
      </c>
      <c r="D111" s="15">
        <f t="shared" si="8"/>
        <v>-6.94444444444445</v>
      </c>
      <c r="E111" s="15">
        <f t="shared" si="9"/>
        <v>-54.560722907584179</v>
      </c>
      <c r="F111" s="15">
        <f t="shared" si="10"/>
        <v>0</v>
      </c>
      <c r="G111" s="53"/>
      <c r="H111" s="52" t="s">
        <v>46</v>
      </c>
      <c r="I111" s="52"/>
      <c r="J111" s="52"/>
    </row>
    <row r="112" spans="1:10" s="15" customFormat="1" x14ac:dyDescent="0.25">
      <c r="A112" s="50"/>
      <c r="B112" s="15">
        <f t="shared" si="6"/>
        <v>35</v>
      </c>
      <c r="C112" s="15">
        <f t="shared" si="7"/>
        <v>50.696460925164644</v>
      </c>
      <c r="D112" s="15">
        <f t="shared" si="8"/>
        <v>-20.833333333333336</v>
      </c>
      <c r="E112" s="15">
        <f t="shared" si="9"/>
        <v>-71.529794258497986</v>
      </c>
      <c r="F112" s="15">
        <f t="shared" si="10"/>
        <v>1</v>
      </c>
      <c r="G112" s="53"/>
      <c r="H112" s="52" t="s">
        <v>47</v>
      </c>
      <c r="I112" s="52"/>
      <c r="J112" s="45">
        <f>(J109*I110-I109*J110)/(J109-I109)</f>
        <v>32.030287320704375</v>
      </c>
    </row>
    <row r="113" spans="1:11" s="15" customFormat="1" x14ac:dyDescent="0.25">
      <c r="A113" s="50"/>
      <c r="B113" s="15">
        <f t="shared" si="6"/>
        <v>0</v>
      </c>
      <c r="C113" s="15">
        <f t="shared" si="7"/>
        <v>0</v>
      </c>
      <c r="D113" s="15">
        <f t="shared" si="8"/>
        <v>27.777777777777779</v>
      </c>
      <c r="E113" s="15">
        <f t="shared" si="9"/>
        <v>27.777777777777779</v>
      </c>
      <c r="F113" s="15">
        <f>F102</f>
        <v>0</v>
      </c>
      <c r="G113" s="53"/>
      <c r="H113" s="52" t="s">
        <v>48</v>
      </c>
      <c r="I113" s="52"/>
      <c r="J113" s="45">
        <f>(J112-J110)/J109</f>
        <v>-3.0618068709071493</v>
      </c>
    </row>
    <row r="114" spans="1:11" s="15" customFormat="1" ht="15" customHeight="1" x14ac:dyDescent="0.25">
      <c r="A114" s="50" t="s">
        <v>50</v>
      </c>
      <c r="B114" s="51" t="s">
        <v>49</v>
      </c>
      <c r="C114" s="51"/>
      <c r="D114" s="51"/>
      <c r="E114" s="51"/>
      <c r="F114" s="51"/>
      <c r="G114" s="51"/>
      <c r="H114" s="51"/>
      <c r="I114" s="51"/>
      <c r="J114" s="51"/>
    </row>
    <row r="115" spans="1:11" s="15" customFormat="1" ht="15" customHeight="1" x14ac:dyDescent="0.25">
      <c r="A115" s="50"/>
      <c r="B115" s="20" t="s">
        <v>26</v>
      </c>
      <c r="C115" s="36" t="s">
        <v>10</v>
      </c>
      <c r="D115" s="37" t="s">
        <v>11</v>
      </c>
      <c r="E115" s="52"/>
      <c r="F115" s="52"/>
      <c r="G115" s="52"/>
      <c r="H115" s="52"/>
      <c r="I115" s="52"/>
      <c r="J115" s="52"/>
    </row>
    <row r="116" spans="1:11" s="15" customFormat="1" ht="15" customHeight="1" x14ac:dyDescent="0.25">
      <c r="A116" s="50"/>
      <c r="B116" s="36">
        <v>1</v>
      </c>
      <c r="C116" s="36">
        <f>G79-0.01</f>
        <v>-16.010000000000002</v>
      </c>
      <c r="D116" s="37">
        <f>H79</f>
        <v>50</v>
      </c>
      <c r="E116" s="52"/>
      <c r="F116" s="52"/>
      <c r="G116" s="52"/>
      <c r="H116" s="52"/>
      <c r="I116" s="52"/>
      <c r="J116" s="52"/>
    </row>
    <row r="117" spans="1:11" s="15" customFormat="1" ht="15" customHeight="1" x14ac:dyDescent="0.25">
      <c r="A117" s="50"/>
      <c r="B117" s="36">
        <v>2</v>
      </c>
      <c r="C117" s="36">
        <f>G80</f>
        <v>-16</v>
      </c>
      <c r="D117" s="36">
        <f>H80</f>
        <v>0</v>
      </c>
      <c r="E117" s="52"/>
      <c r="F117" s="52"/>
      <c r="G117" s="52"/>
      <c r="H117" s="52"/>
      <c r="I117" s="52"/>
      <c r="J117" s="52"/>
    </row>
    <row r="118" spans="1:11" s="15" customFormat="1" ht="15.75" customHeight="1" x14ac:dyDescent="0.25">
      <c r="A118" s="50"/>
      <c r="B118" s="38"/>
      <c r="C118" s="38" t="s">
        <v>14</v>
      </c>
      <c r="D118" s="38" t="s">
        <v>15</v>
      </c>
      <c r="E118" s="52"/>
      <c r="F118" s="52"/>
      <c r="G118" s="52"/>
      <c r="H118" s="52"/>
      <c r="I118" s="52"/>
      <c r="J118" s="52"/>
    </row>
    <row r="119" spans="1:11" s="15" customFormat="1" ht="15.75" customHeight="1" x14ac:dyDescent="0.25">
      <c r="A119" s="50"/>
      <c r="B119" s="20" t="s">
        <v>27</v>
      </c>
      <c r="C119" s="46" cm="1">
        <f t="array" ref="C119:D119">LINEST(D116:D117,C116:C117,1)</f>
        <v>-4999.9999999992187</v>
      </c>
      <c r="D119" s="40">
        <v>-79999.999999987514</v>
      </c>
      <c r="E119" s="52"/>
      <c r="F119" s="52"/>
      <c r="G119" s="52"/>
      <c r="H119" s="52"/>
      <c r="I119" s="52"/>
      <c r="J119" s="52"/>
    </row>
    <row r="120" spans="1:11" s="15" customFormat="1" ht="15" customHeight="1" x14ac:dyDescent="0.25">
      <c r="A120" s="50"/>
      <c r="B120" s="52" t="s">
        <v>37</v>
      </c>
      <c r="C120" s="52"/>
      <c r="D120" s="52"/>
      <c r="E120" s="52"/>
      <c r="F120" s="52"/>
      <c r="G120" s="52"/>
      <c r="H120" s="52"/>
      <c r="I120" s="52"/>
      <c r="J120" s="52"/>
    </row>
    <row r="121" spans="1:11" s="15" customFormat="1" ht="15" customHeight="1" x14ac:dyDescent="0.25">
      <c r="A121" s="50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52" t="s">
        <v>42</v>
      </c>
      <c r="I121" s="52"/>
      <c r="J121" s="52"/>
    </row>
    <row r="122" spans="1:11" s="15" customFormat="1" ht="15" customHeight="1" x14ac:dyDescent="0.25">
      <c r="A122" s="50"/>
      <c r="B122" s="15">
        <f>B66</f>
        <v>-20</v>
      </c>
      <c r="C122" s="15">
        <f>C66</f>
        <v>0</v>
      </c>
      <c r="D122" s="15">
        <f>$C$119*B122+$D$119</f>
        <v>19999.999999996857</v>
      </c>
      <c r="E122" s="15">
        <f t="shared" ref="E122:E130" si="11">D122-C122</f>
        <v>19999.999999996857</v>
      </c>
      <c r="F122" s="15">
        <f>IF(SIGN(E122*E123)=1,0,1)</f>
        <v>1</v>
      </c>
      <c r="G122" s="53">
        <f>MATCH(1,F122:F130,0)</f>
        <v>1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25">
      <c r="A123" s="50"/>
      <c r="B123" s="15">
        <f t="shared" ref="B123:C130" si="12">B67</f>
        <v>-15</v>
      </c>
      <c r="C123" s="15">
        <f t="shared" si="12"/>
        <v>0</v>
      </c>
      <c r="D123" s="15">
        <f>$C$119*B123+$D$119</f>
        <v>-4999.9999999992287</v>
      </c>
      <c r="E123" s="15">
        <f t="shared" si="11"/>
        <v>-4999.9999999992287</v>
      </c>
      <c r="F123" s="15">
        <f t="shared" ref="F123:F129" si="13">IF(SIGN(E123*E124)=1,0,1)</f>
        <v>0</v>
      </c>
      <c r="G123" s="53"/>
      <c r="H123" s="15">
        <f>INDEX(B122:B130,G122)</f>
        <v>-20</v>
      </c>
      <c r="I123" s="15">
        <f>INDEX(C122:C130,G122)</f>
        <v>0</v>
      </c>
      <c r="J123" s="15">
        <f>INDEX(D122:D130,G122)</f>
        <v>19999.999999996857</v>
      </c>
    </row>
    <row r="124" spans="1:11" s="15" customFormat="1" ht="15" customHeight="1" x14ac:dyDescent="0.25">
      <c r="A124" s="50"/>
      <c r="B124" s="15">
        <f t="shared" si="12"/>
        <v>-7</v>
      </c>
      <c r="C124" s="15">
        <f t="shared" si="12"/>
        <v>24.476533580040147</v>
      </c>
      <c r="D124" s="15">
        <f t="shared" ref="D124:D130" si="14">$C$119*B124+$D$119</f>
        <v>-44999.999999992986</v>
      </c>
      <c r="E124" s="15">
        <f t="shared" si="11"/>
        <v>-45024.476533573026</v>
      </c>
      <c r="F124" s="15">
        <f t="shared" si="13"/>
        <v>0</v>
      </c>
      <c r="G124" s="53"/>
      <c r="H124" s="15">
        <f>INDEX(B122:B130,G122+1)</f>
        <v>-15</v>
      </c>
      <c r="I124" s="15">
        <f>INDEX(C122:C130,G122+1)</f>
        <v>0</v>
      </c>
      <c r="J124" s="15">
        <f>INDEX(D122:D130,G122+1)</f>
        <v>-4999.9999999992287</v>
      </c>
    </row>
    <row r="125" spans="1:11" s="15" customFormat="1" ht="15" customHeight="1" x14ac:dyDescent="0.25">
      <c r="A125" s="50"/>
      <c r="B125" s="15">
        <f t="shared" si="12"/>
        <v>2</v>
      </c>
      <c r="C125" s="15">
        <f t="shared" si="12"/>
        <v>35.963200000000001</v>
      </c>
      <c r="D125" s="15">
        <f t="shared" si="14"/>
        <v>-89999.999999985957</v>
      </c>
      <c r="E125" s="15">
        <f t="shared" si="11"/>
        <v>-90035.963199985956</v>
      </c>
      <c r="F125" s="15">
        <f t="shared" si="13"/>
        <v>0</v>
      </c>
      <c r="G125" s="53"/>
      <c r="H125" s="52" t="s">
        <v>45</v>
      </c>
      <c r="I125" s="52"/>
      <c r="J125" s="52"/>
    </row>
    <row r="126" spans="1:11" s="15" customFormat="1" ht="15" customHeight="1" x14ac:dyDescent="0.25">
      <c r="A126" s="50"/>
      <c r="B126" s="15">
        <f t="shared" si="12"/>
        <v>7</v>
      </c>
      <c r="C126" s="15">
        <f t="shared" si="12"/>
        <v>40.886793772763056</v>
      </c>
      <c r="D126" s="15">
        <f>$C$119*B126+$D$119</f>
        <v>-114999.99999998204</v>
      </c>
      <c r="E126" s="15">
        <f t="shared" si="11"/>
        <v>-115040.88679375481</v>
      </c>
      <c r="F126" s="15">
        <f t="shared" si="13"/>
        <v>0</v>
      </c>
      <c r="G126" s="53"/>
      <c r="H126" s="36" t="s">
        <v>19</v>
      </c>
      <c r="I126" s="15">
        <f>SLOPE(I123:I124,H123:H124)</f>
        <v>0</v>
      </c>
      <c r="J126" s="15">
        <f>SLOPE(J123:J124,H123:H124)</f>
        <v>-4999.9999999992169</v>
      </c>
    </row>
    <row r="127" spans="1:11" s="15" customFormat="1" ht="15" customHeight="1" x14ac:dyDescent="0.25">
      <c r="A127" s="50"/>
      <c r="B127" s="15">
        <f t="shared" si="12"/>
        <v>14</v>
      </c>
      <c r="C127" s="15">
        <f t="shared" si="12"/>
        <v>46.731999999999999</v>
      </c>
      <c r="D127" s="15">
        <f t="shared" si="14"/>
        <v>-149999.99999997657</v>
      </c>
      <c r="E127" s="15">
        <f t="shared" si="11"/>
        <v>-150046.73199997656</v>
      </c>
      <c r="F127" s="15">
        <f t="shared" si="13"/>
        <v>0</v>
      </c>
      <c r="G127" s="53"/>
      <c r="H127" s="36" t="s">
        <v>20</v>
      </c>
      <c r="I127" s="15">
        <f>INTERCEPT(I123:I124,H123:H124)</f>
        <v>0</v>
      </c>
      <c r="J127" s="15">
        <f>INTERCEPT(J123:J124,H123:H124)</f>
        <v>-79999.999999987485</v>
      </c>
    </row>
    <row r="128" spans="1:11" s="15" customFormat="1" ht="15.75" customHeight="1" x14ac:dyDescent="0.25">
      <c r="A128" s="50"/>
      <c r="B128" s="15">
        <f t="shared" si="12"/>
        <v>25</v>
      </c>
      <c r="C128" s="15">
        <f t="shared" si="12"/>
        <v>46.192</v>
      </c>
      <c r="D128" s="15">
        <f t="shared" si="14"/>
        <v>-204999.99999996799</v>
      </c>
      <c r="E128" s="15">
        <f t="shared" si="11"/>
        <v>-205046.191999968</v>
      </c>
      <c r="F128" s="15">
        <f t="shared" si="13"/>
        <v>0</v>
      </c>
      <c r="G128" s="53"/>
      <c r="H128" s="52" t="s">
        <v>46</v>
      </c>
      <c r="I128" s="52"/>
      <c r="J128" s="52"/>
      <c r="K128" s="47" t="s">
        <v>51</v>
      </c>
    </row>
    <row r="129" spans="1:11" s="15" customFormat="1" ht="15" customHeight="1" x14ac:dyDescent="0.25">
      <c r="A129" s="50"/>
      <c r="B129" s="15">
        <f t="shared" si="12"/>
        <v>35</v>
      </c>
      <c r="C129" s="15">
        <f t="shared" si="12"/>
        <v>47.292000000000002</v>
      </c>
      <c r="D129" s="15">
        <f t="shared" si="14"/>
        <v>-254999.99999996016</v>
      </c>
      <c r="E129" s="15">
        <f t="shared" si="11"/>
        <v>-255047.29199996014</v>
      </c>
      <c r="F129" s="15">
        <f t="shared" si="13"/>
        <v>0</v>
      </c>
      <c r="G129" s="53"/>
      <c r="H129" s="52" t="s">
        <v>48</v>
      </c>
      <c r="I129" s="52"/>
      <c r="J129" s="45">
        <f>(J126*I127-I126*J127)/(J126-I126)</f>
        <v>0</v>
      </c>
      <c r="K129" s="15">
        <f>J129</f>
        <v>0</v>
      </c>
    </row>
    <row r="130" spans="1:11" s="15" customFormat="1" ht="15.75" customHeight="1" x14ac:dyDescent="0.25">
      <c r="A130" s="50"/>
      <c r="B130" s="15">
        <f t="shared" si="12"/>
        <v>0</v>
      </c>
      <c r="C130" s="15">
        <f t="shared" si="12"/>
        <v>0</v>
      </c>
      <c r="D130" s="15">
        <f t="shared" si="14"/>
        <v>-79999.999999987514</v>
      </c>
      <c r="E130" s="15">
        <f t="shared" si="11"/>
        <v>-79999.999999987514</v>
      </c>
      <c r="F130" s="15">
        <f>F102</f>
        <v>0</v>
      </c>
      <c r="G130" s="53"/>
      <c r="H130" s="52" t="s">
        <v>47</v>
      </c>
      <c r="I130" s="52"/>
      <c r="J130" s="45">
        <f>ROUND((J129-J127)/J126,1)</f>
        <v>-16</v>
      </c>
      <c r="K130" s="35">
        <f>G76</f>
        <v>-7</v>
      </c>
    </row>
    <row r="131" spans="1:11" s="15" customFormat="1" ht="15" customHeight="1" x14ac:dyDescent="0.25">
      <c r="A131" s="50"/>
      <c r="B131" s="52" t="s">
        <v>38</v>
      </c>
      <c r="C131" s="52"/>
      <c r="D131" s="52"/>
      <c r="E131" s="52"/>
      <c r="F131" s="52"/>
      <c r="G131" s="52"/>
      <c r="H131" s="52"/>
      <c r="I131" s="52"/>
      <c r="J131" s="52"/>
    </row>
    <row r="132" spans="1:11" s="15" customFormat="1" ht="15" customHeight="1" x14ac:dyDescent="0.25">
      <c r="A132" s="50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52" t="s">
        <v>42</v>
      </c>
      <c r="I132" s="52"/>
      <c r="J132" s="52"/>
    </row>
    <row r="133" spans="1:11" s="15" customFormat="1" ht="15" customHeight="1" x14ac:dyDescent="0.25">
      <c r="A133" s="50"/>
      <c r="B133" s="15">
        <f>B122</f>
        <v>-20</v>
      </c>
      <c r="C133" s="15">
        <f>D66</f>
        <v>0</v>
      </c>
      <c r="D133" s="15">
        <f>$C$119*B133+$D$119</f>
        <v>19999.999999996857</v>
      </c>
      <c r="E133" s="15">
        <f>D133-C133</f>
        <v>19999.999999996857</v>
      </c>
      <c r="F133" s="15">
        <f>IF(SIGN(E133*E134)=1,0,1)</f>
        <v>1</v>
      </c>
      <c r="G133" s="53">
        <f>MATCH(1,F133:F141,0)</f>
        <v>1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25">
      <c r="A134" s="50"/>
      <c r="B134" s="15">
        <f t="shared" ref="B134:B141" si="15">B123</f>
        <v>-15</v>
      </c>
      <c r="C134" s="15">
        <f t="shared" ref="C134:C141" si="16">D67</f>
        <v>0</v>
      </c>
      <c r="D134" s="15">
        <f t="shared" ref="D134:D141" si="17">$C$119*B134+$D$119</f>
        <v>-4999.9999999992287</v>
      </c>
      <c r="E134" s="15">
        <f t="shared" ref="E134:E141" si="18">D134-C134</f>
        <v>-4999.9999999992287</v>
      </c>
      <c r="F134" s="15">
        <f t="shared" ref="F134:F140" si="19">IF(SIGN(E134*E135)=1,0,1)</f>
        <v>0</v>
      </c>
      <c r="G134" s="53"/>
      <c r="H134" s="15">
        <f>INDEX(B133:B141,G133)</f>
        <v>-20</v>
      </c>
      <c r="I134" s="15">
        <f>INDEX(C133:C141,G133)</f>
        <v>0</v>
      </c>
      <c r="J134" s="15">
        <f>INDEX(D133:D141,G133)</f>
        <v>19999.999999996857</v>
      </c>
    </row>
    <row r="135" spans="1:11" s="15" customFormat="1" ht="15" customHeight="1" x14ac:dyDescent="0.25">
      <c r="A135" s="50"/>
      <c r="B135" s="15">
        <f t="shared" si="15"/>
        <v>-7</v>
      </c>
      <c r="C135" s="15">
        <f t="shared" si="16"/>
        <v>27.572449303420598</v>
      </c>
      <c r="D135" s="15">
        <f t="shared" si="17"/>
        <v>-44999.999999992986</v>
      </c>
      <c r="E135" s="15">
        <f t="shared" si="18"/>
        <v>-45027.572449296407</v>
      </c>
      <c r="F135" s="15">
        <f t="shared" si="19"/>
        <v>0</v>
      </c>
      <c r="G135" s="53"/>
      <c r="H135" s="15">
        <f>INDEX(B133:B141,G133+1)</f>
        <v>-15</v>
      </c>
      <c r="I135" s="15">
        <f>INDEX(C133:C141,G133+1)</f>
        <v>0</v>
      </c>
      <c r="J135" s="15">
        <f>INDEX(D133:D141,G133+1)</f>
        <v>-4999.9999999992287</v>
      </c>
    </row>
    <row r="136" spans="1:11" s="15" customFormat="1" ht="15" customHeight="1" x14ac:dyDescent="0.25">
      <c r="A136" s="50"/>
      <c r="B136" s="15">
        <f t="shared" si="15"/>
        <v>2</v>
      </c>
      <c r="C136" s="15">
        <f t="shared" si="16"/>
        <v>37.76</v>
      </c>
      <c r="D136" s="15">
        <f t="shared" si="17"/>
        <v>-89999.999999985957</v>
      </c>
      <c r="E136" s="15">
        <f t="shared" si="18"/>
        <v>-90037.759999985952</v>
      </c>
      <c r="F136" s="15">
        <f t="shared" si="19"/>
        <v>0</v>
      </c>
      <c r="G136" s="53"/>
      <c r="H136" s="52" t="s">
        <v>45</v>
      </c>
      <c r="I136" s="52"/>
      <c r="J136" s="52"/>
    </row>
    <row r="137" spans="1:11" s="15" customFormat="1" ht="15" customHeight="1" x14ac:dyDescent="0.25">
      <c r="A137" s="50"/>
      <c r="B137" s="15">
        <f t="shared" si="15"/>
        <v>7</v>
      </c>
      <c r="C137" s="15">
        <f t="shared" si="16"/>
        <v>45.735663137213066</v>
      </c>
      <c r="D137" s="15">
        <f t="shared" si="17"/>
        <v>-114999.99999998204</v>
      </c>
      <c r="E137" s="15">
        <f t="shared" si="18"/>
        <v>-115045.73566311925</v>
      </c>
      <c r="F137" s="15">
        <f t="shared" si="19"/>
        <v>0</v>
      </c>
      <c r="G137" s="53"/>
      <c r="H137" s="36" t="s">
        <v>19</v>
      </c>
      <c r="I137" s="15">
        <f>SLOPE(I134:I135,H134:H135)</f>
        <v>0</v>
      </c>
      <c r="J137" s="15">
        <f>SLOPE(J134:J135,H134:H135)</f>
        <v>-4999.9999999992169</v>
      </c>
    </row>
    <row r="138" spans="1:11" s="15" customFormat="1" ht="15" customHeight="1" x14ac:dyDescent="0.25">
      <c r="A138" s="50"/>
      <c r="B138" s="15">
        <f t="shared" si="15"/>
        <v>14</v>
      </c>
      <c r="C138" s="15">
        <f t="shared" si="16"/>
        <v>45.876600416458416</v>
      </c>
      <c r="D138" s="15">
        <f t="shared" si="17"/>
        <v>-149999.99999997657</v>
      </c>
      <c r="E138" s="15">
        <f>D138-C138</f>
        <v>-150045.87660039304</v>
      </c>
      <c r="F138" s="15">
        <f>IF(SIGN(E138*E139)=1,0,1)</f>
        <v>0</v>
      </c>
      <c r="G138" s="53"/>
      <c r="H138" s="36" t="s">
        <v>20</v>
      </c>
      <c r="I138" s="15">
        <f>INTERCEPT(I134:I135,H134:H135)</f>
        <v>0</v>
      </c>
      <c r="J138" s="15">
        <f>INTERCEPT(J134:J135,H134:H135)</f>
        <v>-79999.999999987485</v>
      </c>
    </row>
    <row r="139" spans="1:11" s="15" customFormat="1" ht="15.75" customHeight="1" x14ac:dyDescent="0.25">
      <c r="A139" s="50"/>
      <c r="B139" s="15">
        <f t="shared" si="15"/>
        <v>25</v>
      </c>
      <c r="C139" s="15">
        <f t="shared" si="16"/>
        <v>47.616278463139729</v>
      </c>
      <c r="D139" s="15">
        <f t="shared" si="17"/>
        <v>-204999.99999996799</v>
      </c>
      <c r="E139" s="15">
        <f t="shared" si="18"/>
        <v>-205047.61627843112</v>
      </c>
      <c r="F139" s="15">
        <f t="shared" si="19"/>
        <v>0</v>
      </c>
      <c r="G139" s="53"/>
      <c r="H139" s="52" t="s">
        <v>46</v>
      </c>
      <c r="I139" s="52"/>
      <c r="J139" s="52"/>
      <c r="K139" s="47" t="s">
        <v>51</v>
      </c>
    </row>
    <row r="140" spans="1:11" s="15" customFormat="1" x14ac:dyDescent="0.25">
      <c r="A140" s="50"/>
      <c r="B140" s="15">
        <f t="shared" si="15"/>
        <v>35</v>
      </c>
      <c r="C140" s="15">
        <f t="shared" si="16"/>
        <v>50.696460925164644</v>
      </c>
      <c r="D140" s="15">
        <f t="shared" si="17"/>
        <v>-254999.99999996016</v>
      </c>
      <c r="E140" s="15">
        <f t="shared" si="18"/>
        <v>-255050.69646088532</v>
      </c>
      <c r="F140" s="15">
        <f t="shared" si="19"/>
        <v>0</v>
      </c>
      <c r="G140" s="53"/>
      <c r="H140" s="52" t="s">
        <v>48</v>
      </c>
      <c r="I140" s="52"/>
      <c r="J140" s="45">
        <f>(J137*I138-I137*J138)/(J137-I137)</f>
        <v>0</v>
      </c>
      <c r="K140" s="15">
        <f>J140</f>
        <v>0</v>
      </c>
    </row>
    <row r="141" spans="1:11" s="15" customFormat="1" x14ac:dyDescent="0.25">
      <c r="A141" s="50"/>
      <c r="B141" s="15">
        <f t="shared" si="15"/>
        <v>0</v>
      </c>
      <c r="C141" s="15">
        <f t="shared" si="16"/>
        <v>0</v>
      </c>
      <c r="D141" s="15">
        <f t="shared" si="17"/>
        <v>-79999.999999987514</v>
      </c>
      <c r="E141" s="15">
        <f t="shared" si="18"/>
        <v>-79999.999999987514</v>
      </c>
      <c r="F141" s="15">
        <f>F102</f>
        <v>0</v>
      </c>
      <c r="G141" s="53"/>
      <c r="H141" s="52" t="s">
        <v>47</v>
      </c>
      <c r="I141" s="52"/>
      <c r="J141" s="45">
        <f>ROUND((J140-J138)/J137,1)</f>
        <v>-16</v>
      </c>
      <c r="K141" s="35">
        <f>G76</f>
        <v>-7</v>
      </c>
    </row>
    <row r="142" spans="1:11" s="15" customFormat="1" x14ac:dyDescent="0.25"/>
    <row r="143" spans="1:11" s="15" customFormat="1" x14ac:dyDescent="0.25"/>
    <row r="144" spans="1:11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</sheetData>
  <sheetProtection algorithmName="SHA-512" hashValue="VgGKUzdvPujl9UfZLZm3vFRuG5Ki70CZdIIRinqXVPLWW4FVt0VFS28nSnRj4b1cvFPwIgIJZOA+oB+FAUNzRA==" saltValue="eVZHVddRRaw6suRYcpflow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7" xr:uid="{C54C800B-9EA8-4F55-AF9A-8CB7FD612423}">
      <formula1>$G$68:$G$69</formula1>
    </dataValidation>
    <dataValidation type="list" allowBlank="1" showInputMessage="1" showErrorMessage="1" sqref="C9" xr:uid="{2E4CF7F4-7A95-4CA2-A341-602AFD429C3E}">
      <formula1>$G$66:$G$67</formula1>
    </dataValidation>
    <dataValidation type="list" allowBlank="1" showInputMessage="1" showErrorMessage="1" sqref="C10" xr:uid="{F04EE42B-9A5C-4CDB-9401-94726E25F36B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FCD48-776D-44AC-8236-53B737756FAA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C669A29C-D814-4A11-8430-2184EEDE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56F05F-B52C-48C4-9CD6-51C9B5A17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</vt:lpstr>
      <vt:lpstr>TEPLOTA VÝSTUPU 45°C</vt:lpstr>
      <vt:lpstr>TEPLOTA VÝSTUPU 55°C</vt:lpstr>
      <vt:lpstr>TEPLOTA VÝSTUPU 60°C</vt:lpstr>
      <vt:lpstr>'TEPLOTA VÝSTUPU 25°C'!Oblast_tisku</vt:lpstr>
      <vt:lpstr>'TEPLOTA VÝSTUPU 35°C'!Oblast_tisku</vt:lpstr>
      <vt:lpstr>'TEPLOTA VÝSTUPU 45°C'!Oblast_tisku</vt:lpstr>
      <vt:lpstr>'TEPLOTA VÝSTUPU 55°C'!Oblast_tisku</vt:lpstr>
      <vt:lpstr>'TEPLOTA VÝSTUPU 60°C'!Oblast_tisku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Lukas Frcka</cp:lastModifiedBy>
  <cp:lastPrinted>2023-09-04T11:59:47Z</cp:lastPrinted>
  <dcterms:created xsi:type="dcterms:W3CDTF">2022-06-14T13:05:27Z</dcterms:created>
  <dcterms:modified xsi:type="dcterms:W3CDTF">2024-10-29T06:52:25Z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4370900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