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-my.sharepoint.com/personal/frcka_wolfcr_cz/Documents/Plocha/NÁVRH VÝKONU TČ/NOVÁ VERZE/"/>
    </mc:Choice>
  </mc:AlternateContent>
  <xr:revisionPtr revIDLastSave="0" documentId="8_{B10926ED-75FA-4D12-A8BF-6AA1BF19D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PLOTA VÝSTUPU 35°C" sheetId="3" r:id="rId1"/>
    <sheet name="TEPLOTA VÝSTUPU 45°C" sheetId="6" r:id="rId2"/>
    <sheet name="TEPLOTA VÝSTUPU 55°C" sheetId="7" r:id="rId3"/>
  </sheets>
  <definedNames>
    <definedName name="_xlnm.Print_Area" localSheetId="0">'TEPLOTA VÝSTUPU 35°C'!$A$1:$M$43</definedName>
    <definedName name="_xlnm.Print_Area" localSheetId="1">'TEPLOTA VÝSTUPU 45°C'!$A$1:$M$43</definedName>
    <definedName name="_xlnm.Print_Area" localSheetId="2">'TEPLOTA VÝSTUPU 55°C'!$A$1:$M$43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8" i="7" l="1"/>
  <c r="F128" i="7"/>
  <c r="C128" i="7"/>
  <c r="B128" i="7"/>
  <c r="C127" i="7"/>
  <c r="B127" i="7"/>
  <c r="C126" i="7"/>
  <c r="C125" i="7"/>
  <c r="C124" i="7"/>
  <c r="C123" i="7"/>
  <c r="B123" i="7"/>
  <c r="C122" i="7"/>
  <c r="B122" i="7"/>
  <c r="C121" i="7"/>
  <c r="B121" i="7"/>
  <c r="C120" i="7"/>
  <c r="K117" i="7"/>
  <c r="F117" i="7"/>
  <c r="C117" i="7"/>
  <c r="B117" i="7"/>
  <c r="C116" i="7"/>
  <c r="B116" i="7"/>
  <c r="C115" i="7"/>
  <c r="B115" i="7"/>
  <c r="B126" i="7" s="1"/>
  <c r="C114" i="7"/>
  <c r="B114" i="7"/>
  <c r="B125" i="7" s="1"/>
  <c r="C113" i="7"/>
  <c r="B113" i="7"/>
  <c r="B124" i="7" s="1"/>
  <c r="C112" i="7"/>
  <c r="B112" i="7"/>
  <c r="C111" i="7"/>
  <c r="B111" i="7"/>
  <c r="C110" i="7"/>
  <c r="B110" i="7"/>
  <c r="C109" i="7"/>
  <c r="B109" i="7"/>
  <c r="B120" i="7" s="1"/>
  <c r="D104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F89" i="7"/>
  <c r="F100" i="7" s="1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D70" i="7"/>
  <c r="C70" i="7"/>
  <c r="E67" i="7"/>
  <c r="C67" i="7"/>
  <c r="C66" i="7"/>
  <c r="D64" i="7"/>
  <c r="H64" i="7" s="1"/>
  <c r="D63" i="7"/>
  <c r="E66" i="7" s="1"/>
  <c r="C63" i="7"/>
  <c r="K128" i="6"/>
  <c r="F128" i="6"/>
  <c r="C128" i="6"/>
  <c r="C127" i="6"/>
  <c r="C126" i="6"/>
  <c r="B126" i="6"/>
  <c r="C125" i="6"/>
  <c r="C124" i="6"/>
  <c r="B124" i="6"/>
  <c r="C123" i="6"/>
  <c r="B123" i="6"/>
  <c r="C122" i="6"/>
  <c r="B122" i="6"/>
  <c r="C121" i="6"/>
  <c r="B121" i="6"/>
  <c r="C120" i="6"/>
  <c r="K117" i="6"/>
  <c r="C117" i="6"/>
  <c r="B117" i="6"/>
  <c r="B128" i="6" s="1"/>
  <c r="C116" i="6"/>
  <c r="B116" i="6"/>
  <c r="B127" i="6" s="1"/>
  <c r="C115" i="6"/>
  <c r="B115" i="6"/>
  <c r="C114" i="6"/>
  <c r="B114" i="6"/>
  <c r="B125" i="6" s="1"/>
  <c r="C113" i="6"/>
  <c r="B113" i="6"/>
  <c r="C112" i="6"/>
  <c r="B112" i="6"/>
  <c r="C111" i="6"/>
  <c r="B111" i="6"/>
  <c r="C110" i="6"/>
  <c r="B110" i="6"/>
  <c r="C109" i="6"/>
  <c r="B109" i="6"/>
  <c r="B120" i="6" s="1"/>
  <c r="D104" i="6"/>
  <c r="F100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F89" i="6"/>
  <c r="F117" i="6" s="1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D70" i="6"/>
  <c r="E67" i="6"/>
  <c r="C67" i="6"/>
  <c r="C66" i="6"/>
  <c r="D64" i="6"/>
  <c r="C11" i="6" s="1"/>
  <c r="D63" i="6"/>
  <c r="D66" i="6" s="1"/>
  <c r="C63" i="6"/>
  <c r="C70" i="6" s="1"/>
  <c r="E66" i="6" l="1"/>
  <c r="D66" i="7"/>
  <c r="G64" i="7"/>
  <c r="D71" i="7"/>
  <c r="H63" i="7"/>
  <c r="H66" i="7" s="1"/>
  <c r="D103" i="7" s="1"/>
  <c r="C11" i="7"/>
  <c r="C71" i="7"/>
  <c r="D67" i="7"/>
  <c r="G64" i="6"/>
  <c r="C71" i="6"/>
  <c r="H63" i="6"/>
  <c r="H66" i="6" s="1"/>
  <c r="D103" i="6" s="1"/>
  <c r="D71" i="6"/>
  <c r="D67" i="6"/>
  <c r="H64" i="6"/>
  <c r="K128" i="3"/>
  <c r="F128" i="3"/>
  <c r="C128" i="3"/>
  <c r="C127" i="3"/>
  <c r="C126" i="3"/>
  <c r="C125" i="3"/>
  <c r="C124" i="3"/>
  <c r="B124" i="3"/>
  <c r="C123" i="3"/>
  <c r="C122" i="3"/>
  <c r="C121" i="3"/>
  <c r="C120" i="3"/>
  <c r="K117" i="3"/>
  <c r="F117" i="3"/>
  <c r="C117" i="3"/>
  <c r="B117" i="3"/>
  <c r="B128" i="3" s="1"/>
  <c r="C116" i="3"/>
  <c r="B116" i="3"/>
  <c r="B127" i="3" s="1"/>
  <c r="C115" i="3"/>
  <c r="B115" i="3"/>
  <c r="B126" i="3" s="1"/>
  <c r="C114" i="3"/>
  <c r="B114" i="3"/>
  <c r="B125" i="3" s="1"/>
  <c r="C113" i="3"/>
  <c r="B113" i="3"/>
  <c r="C112" i="3"/>
  <c r="B112" i="3"/>
  <c r="B123" i="3" s="1"/>
  <c r="C111" i="3"/>
  <c r="B111" i="3"/>
  <c r="B122" i="3" s="1"/>
  <c r="C110" i="3"/>
  <c r="B110" i="3"/>
  <c r="B121" i="3" s="1"/>
  <c r="C109" i="3"/>
  <c r="B109" i="3"/>
  <c r="B120" i="3" s="1"/>
  <c r="D104" i="3"/>
  <c r="F100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F89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D70" i="3"/>
  <c r="E67" i="3"/>
  <c r="C67" i="3"/>
  <c r="D64" i="3"/>
  <c r="C11" i="3" s="1"/>
  <c r="D63" i="3"/>
  <c r="D66" i="3" s="1"/>
  <c r="C63" i="3"/>
  <c r="C70" i="3" s="1"/>
  <c r="C73" i="6" l="1" a="1"/>
  <c r="C73" i="6" s="1"/>
  <c r="D97" i="6" s="1"/>
  <c r="E97" i="6" s="1"/>
  <c r="G66" i="7"/>
  <c r="C103" i="7" s="1"/>
  <c r="C106" i="7" s="1" a="1"/>
  <c r="C106" i="7" s="1"/>
  <c r="D117" i="7" s="1"/>
  <c r="E117" i="7" s="1"/>
  <c r="G67" i="7"/>
  <c r="C104" i="7" s="1"/>
  <c r="E66" i="3"/>
  <c r="C73" i="7" a="1"/>
  <c r="C73" i="7" s="1"/>
  <c r="D82" i="7" s="1"/>
  <c r="E82" i="7" s="1"/>
  <c r="H63" i="3"/>
  <c r="H66" i="3" s="1"/>
  <c r="D103" i="3" s="1"/>
  <c r="D67" i="3"/>
  <c r="H64" i="3"/>
  <c r="D71" i="3"/>
  <c r="C73" i="3" s="1" a="1"/>
  <c r="C73" i="3" s="1"/>
  <c r="G66" i="6"/>
  <c r="C103" i="6" s="1"/>
  <c r="G67" i="6"/>
  <c r="C104" i="6" s="1"/>
  <c r="G64" i="3"/>
  <c r="C71" i="3"/>
  <c r="C66" i="3"/>
  <c r="D83" i="6" l="1"/>
  <c r="E83" i="6" s="1"/>
  <c r="D96" i="6"/>
  <c r="E96" i="6" s="1"/>
  <c r="F96" i="6" s="1"/>
  <c r="D82" i="6"/>
  <c r="E82" i="6" s="1"/>
  <c r="D86" i="6"/>
  <c r="E86" i="6" s="1"/>
  <c r="D94" i="6"/>
  <c r="E94" i="6" s="1"/>
  <c r="D81" i="6"/>
  <c r="E81" i="6" s="1"/>
  <c r="D95" i="6"/>
  <c r="E95" i="6" s="1"/>
  <c r="D84" i="6"/>
  <c r="E84" i="6" s="1"/>
  <c r="D99" i="6"/>
  <c r="E99" i="6" s="1"/>
  <c r="D88" i="6"/>
  <c r="E88" i="6" s="1"/>
  <c r="D87" i="6"/>
  <c r="E87" i="6" s="1"/>
  <c r="D100" i="6"/>
  <c r="E100" i="6" s="1"/>
  <c r="D85" i="6"/>
  <c r="E85" i="6" s="1"/>
  <c r="D98" i="6"/>
  <c r="E98" i="6" s="1"/>
  <c r="F97" i="6" s="1"/>
  <c r="D93" i="6"/>
  <c r="E93" i="6" s="1"/>
  <c r="D92" i="6"/>
  <c r="E92" i="6" s="1"/>
  <c r="D89" i="6"/>
  <c r="E89" i="6" s="1"/>
  <c r="D111" i="7"/>
  <c r="E111" i="7" s="1"/>
  <c r="D123" i="7"/>
  <c r="E123" i="7" s="1"/>
  <c r="D121" i="7"/>
  <c r="E121" i="7" s="1"/>
  <c r="D127" i="7"/>
  <c r="E127" i="7" s="1"/>
  <c r="D126" i="7"/>
  <c r="E126" i="7" s="1"/>
  <c r="D112" i="7"/>
  <c r="E112" i="7" s="1"/>
  <c r="D122" i="7"/>
  <c r="E122" i="7" s="1"/>
  <c r="D116" i="7"/>
  <c r="E116" i="7" s="1"/>
  <c r="F116" i="7" s="1"/>
  <c r="D128" i="7"/>
  <c r="E128" i="7" s="1"/>
  <c r="D109" i="7"/>
  <c r="E109" i="7" s="1"/>
  <c r="D113" i="7"/>
  <c r="E113" i="7" s="1"/>
  <c r="D125" i="7"/>
  <c r="E125" i="7" s="1"/>
  <c r="D115" i="7"/>
  <c r="E115" i="7" s="1"/>
  <c r="D124" i="7"/>
  <c r="E124" i="7" s="1"/>
  <c r="F124" i="7" s="1"/>
  <c r="D120" i="7"/>
  <c r="E120" i="7" s="1"/>
  <c r="F120" i="7" s="1"/>
  <c r="D110" i="7"/>
  <c r="E110" i="7" s="1"/>
  <c r="D114" i="7"/>
  <c r="E114" i="7" s="1"/>
  <c r="D87" i="7"/>
  <c r="E87" i="7" s="1"/>
  <c r="D86" i="7"/>
  <c r="E86" i="7" s="1"/>
  <c r="D84" i="7"/>
  <c r="E84" i="7" s="1"/>
  <c r="D85" i="7"/>
  <c r="E85" i="7" s="1"/>
  <c r="D88" i="7"/>
  <c r="E88" i="7" s="1"/>
  <c r="D81" i="7"/>
  <c r="E81" i="7" s="1"/>
  <c r="F81" i="7" s="1"/>
  <c r="D98" i="7"/>
  <c r="E98" i="7" s="1"/>
  <c r="D96" i="7"/>
  <c r="E96" i="7" s="1"/>
  <c r="D83" i="7"/>
  <c r="E83" i="7" s="1"/>
  <c r="D92" i="7"/>
  <c r="E92" i="7" s="1"/>
  <c r="D94" i="7"/>
  <c r="E94" i="7" s="1"/>
  <c r="D89" i="7"/>
  <c r="E89" i="7" s="1"/>
  <c r="D93" i="7"/>
  <c r="E93" i="7" s="1"/>
  <c r="D100" i="7"/>
  <c r="E100" i="7" s="1"/>
  <c r="D95" i="7"/>
  <c r="E95" i="7" s="1"/>
  <c r="D97" i="7"/>
  <c r="E97" i="7" s="1"/>
  <c r="D99" i="7"/>
  <c r="E99" i="7" s="1"/>
  <c r="F125" i="7"/>
  <c r="C106" i="6" a="1"/>
  <c r="C106" i="6" s="1"/>
  <c r="D100" i="3"/>
  <c r="E100" i="3" s="1"/>
  <c r="D88" i="3"/>
  <c r="E88" i="3" s="1"/>
  <c r="D84" i="3"/>
  <c r="E84" i="3" s="1"/>
  <c r="D83" i="3"/>
  <c r="E83" i="3" s="1"/>
  <c r="D82" i="3"/>
  <c r="E82" i="3" s="1"/>
  <c r="D96" i="3"/>
  <c r="E96" i="3" s="1"/>
  <c r="D93" i="3"/>
  <c r="E93" i="3" s="1"/>
  <c r="D97" i="3"/>
  <c r="E97" i="3" s="1"/>
  <c r="D89" i="3"/>
  <c r="E89" i="3" s="1"/>
  <c r="D99" i="3"/>
  <c r="E99" i="3" s="1"/>
  <c r="D94" i="3"/>
  <c r="E94" i="3" s="1"/>
  <c r="D98" i="3"/>
  <c r="E98" i="3" s="1"/>
  <c r="D85" i="3"/>
  <c r="E85" i="3" s="1"/>
  <c r="D95" i="3"/>
  <c r="E95" i="3" s="1"/>
  <c r="D92" i="3"/>
  <c r="E92" i="3" s="1"/>
  <c r="D86" i="3"/>
  <c r="E86" i="3" s="1"/>
  <c r="D87" i="3"/>
  <c r="E87" i="3" s="1"/>
  <c r="D81" i="3"/>
  <c r="E81" i="3" s="1"/>
  <c r="G67" i="3"/>
  <c r="C104" i="3" s="1"/>
  <c r="G66" i="3"/>
  <c r="C103" i="3" s="1"/>
  <c r="F82" i="6" l="1"/>
  <c r="F87" i="6"/>
  <c r="F93" i="6"/>
  <c r="F86" i="6"/>
  <c r="F85" i="6"/>
  <c r="F99" i="6"/>
  <c r="F92" i="6"/>
  <c r="F81" i="6"/>
  <c r="F83" i="6"/>
  <c r="F95" i="6"/>
  <c r="F94" i="6"/>
  <c r="F88" i="6"/>
  <c r="F98" i="6"/>
  <c r="F84" i="6"/>
  <c r="F122" i="7"/>
  <c r="F112" i="7"/>
  <c r="F126" i="7"/>
  <c r="F123" i="7"/>
  <c r="F110" i="7"/>
  <c r="F127" i="7"/>
  <c r="F115" i="7"/>
  <c r="F113" i="7"/>
  <c r="F114" i="7"/>
  <c r="F109" i="7"/>
  <c r="G109" i="7" s="1"/>
  <c r="J110" i="7" s="1"/>
  <c r="F121" i="7"/>
  <c r="G120" i="7" s="1"/>
  <c r="F111" i="7"/>
  <c r="F97" i="7"/>
  <c r="F87" i="7"/>
  <c r="C106" i="3" a="1"/>
  <c r="C106" i="3" s="1"/>
  <c r="D113" i="3" s="1"/>
  <c r="E113" i="3" s="1"/>
  <c r="F99" i="3"/>
  <c r="F92" i="7"/>
  <c r="F99" i="7"/>
  <c r="F83" i="7"/>
  <c r="F86" i="7"/>
  <c r="F93" i="7"/>
  <c r="F85" i="7"/>
  <c r="F96" i="7"/>
  <c r="F98" i="7"/>
  <c r="F88" i="7"/>
  <c r="F95" i="7"/>
  <c r="F94" i="7"/>
  <c r="F82" i="7"/>
  <c r="F84" i="7"/>
  <c r="F98" i="3"/>
  <c r="F88" i="3"/>
  <c r="F83" i="3"/>
  <c r="F86" i="3"/>
  <c r="F97" i="3"/>
  <c r="F93" i="3"/>
  <c r="F82" i="3"/>
  <c r="D120" i="6"/>
  <c r="E120" i="6" s="1"/>
  <c r="D113" i="6"/>
  <c r="E113" i="6" s="1"/>
  <c r="D127" i="6"/>
  <c r="E127" i="6" s="1"/>
  <c r="D123" i="6"/>
  <c r="E123" i="6" s="1"/>
  <c r="D122" i="6"/>
  <c r="E122" i="6" s="1"/>
  <c r="D121" i="6"/>
  <c r="E121" i="6" s="1"/>
  <c r="D114" i="6"/>
  <c r="E114" i="6" s="1"/>
  <c r="D126" i="6"/>
  <c r="E126" i="6" s="1"/>
  <c r="D128" i="6"/>
  <c r="E128" i="6" s="1"/>
  <c r="D115" i="6"/>
  <c r="E115" i="6" s="1"/>
  <c r="D117" i="6"/>
  <c r="E117" i="6" s="1"/>
  <c r="D109" i="6"/>
  <c r="E109" i="6" s="1"/>
  <c r="D124" i="6"/>
  <c r="E124" i="6" s="1"/>
  <c r="D125" i="6"/>
  <c r="E125" i="6" s="1"/>
  <c r="D116" i="6"/>
  <c r="E116" i="6" s="1"/>
  <c r="D112" i="6"/>
  <c r="E112" i="6" s="1"/>
  <c r="D111" i="6"/>
  <c r="E111" i="6" s="1"/>
  <c r="D110" i="6"/>
  <c r="E110" i="6" s="1"/>
  <c r="F96" i="3"/>
  <c r="F92" i="3"/>
  <c r="F85" i="3"/>
  <c r="F94" i="3"/>
  <c r="F84" i="3"/>
  <c r="F95" i="3"/>
  <c r="F81" i="3"/>
  <c r="F87" i="3"/>
  <c r="G81" i="6" l="1"/>
  <c r="J83" i="6" s="1"/>
  <c r="G92" i="6"/>
  <c r="J94" i="6" s="1"/>
  <c r="G81" i="7"/>
  <c r="J82" i="7" s="1"/>
  <c r="I110" i="7"/>
  <c r="H110" i="7"/>
  <c r="H111" i="7"/>
  <c r="H122" i="7"/>
  <c r="J121" i="7"/>
  <c r="H121" i="7"/>
  <c r="J111" i="7"/>
  <c r="J114" i="7" s="1"/>
  <c r="I111" i="7"/>
  <c r="J122" i="7"/>
  <c r="I122" i="7"/>
  <c r="I121" i="7"/>
  <c r="D124" i="3"/>
  <c r="E124" i="3" s="1"/>
  <c r="D112" i="3"/>
  <c r="E112" i="3" s="1"/>
  <c r="D120" i="3"/>
  <c r="E120" i="3" s="1"/>
  <c r="D109" i="3"/>
  <c r="E109" i="3" s="1"/>
  <c r="D114" i="3"/>
  <c r="E114" i="3" s="1"/>
  <c r="F113" i="3" s="1"/>
  <c r="D110" i="3"/>
  <c r="E110" i="3" s="1"/>
  <c r="D121" i="3"/>
  <c r="E121" i="3" s="1"/>
  <c r="D122" i="3"/>
  <c r="E122" i="3" s="1"/>
  <c r="D115" i="3"/>
  <c r="E115" i="3" s="1"/>
  <c r="D123" i="3"/>
  <c r="E123" i="3" s="1"/>
  <c r="D125" i="3"/>
  <c r="E125" i="3" s="1"/>
  <c r="D128" i="3"/>
  <c r="E128" i="3" s="1"/>
  <c r="D127" i="3"/>
  <c r="E127" i="3" s="1"/>
  <c r="D117" i="3"/>
  <c r="E117" i="3" s="1"/>
  <c r="D111" i="3"/>
  <c r="E111" i="3" s="1"/>
  <c r="D116" i="3"/>
  <c r="E116" i="3" s="1"/>
  <c r="D126" i="3"/>
  <c r="E126" i="3" s="1"/>
  <c r="G92" i="7"/>
  <c r="I93" i="7" s="1"/>
  <c r="F121" i="6"/>
  <c r="F125" i="6"/>
  <c r="G81" i="3"/>
  <c r="H82" i="3" s="1"/>
  <c r="F122" i="6"/>
  <c r="F112" i="6"/>
  <c r="F126" i="6"/>
  <c r="F110" i="6"/>
  <c r="F115" i="6"/>
  <c r="F113" i="6"/>
  <c r="F116" i="6"/>
  <c r="F111" i="6"/>
  <c r="F120" i="6"/>
  <c r="F114" i="6"/>
  <c r="F124" i="6"/>
  <c r="F109" i="6"/>
  <c r="F123" i="6"/>
  <c r="F127" i="6"/>
  <c r="G92" i="3"/>
  <c r="H82" i="6" l="1"/>
  <c r="J82" i="6"/>
  <c r="I82" i="6"/>
  <c r="H83" i="6"/>
  <c r="I83" i="6"/>
  <c r="H93" i="6"/>
  <c r="H94" i="6"/>
  <c r="I93" i="6"/>
  <c r="I94" i="6"/>
  <c r="J93" i="6"/>
  <c r="I125" i="7"/>
  <c r="I124" i="7"/>
  <c r="J83" i="7"/>
  <c r="I82" i="7"/>
  <c r="H82" i="7"/>
  <c r="H83" i="7"/>
  <c r="J86" i="7" s="1"/>
  <c r="I83" i="7"/>
  <c r="I85" i="7" s="1"/>
  <c r="J113" i="7"/>
  <c r="J124" i="7"/>
  <c r="I113" i="7"/>
  <c r="F126" i="3"/>
  <c r="I114" i="7"/>
  <c r="J125" i="7"/>
  <c r="F127" i="3"/>
  <c r="F110" i="3"/>
  <c r="F115" i="3"/>
  <c r="F124" i="3"/>
  <c r="F109" i="3"/>
  <c r="F120" i="3"/>
  <c r="F123" i="3"/>
  <c r="F111" i="3"/>
  <c r="F116" i="3"/>
  <c r="F122" i="3"/>
  <c r="F125" i="3"/>
  <c r="F121" i="3"/>
  <c r="F112" i="3"/>
  <c r="F114" i="3"/>
  <c r="G120" i="6"/>
  <c r="I121" i="6" s="1"/>
  <c r="H93" i="7"/>
  <c r="H94" i="7"/>
  <c r="J93" i="7"/>
  <c r="J94" i="7"/>
  <c r="I94" i="7"/>
  <c r="H83" i="3"/>
  <c r="I83" i="3"/>
  <c r="J82" i="3"/>
  <c r="J83" i="3"/>
  <c r="I82" i="3"/>
  <c r="G109" i="6"/>
  <c r="J111" i="6" s="1"/>
  <c r="J94" i="3"/>
  <c r="J93" i="3"/>
  <c r="I94" i="3"/>
  <c r="I93" i="3"/>
  <c r="H94" i="3"/>
  <c r="H93" i="3"/>
  <c r="I86" i="6" l="1"/>
  <c r="I85" i="6"/>
  <c r="J85" i="6"/>
  <c r="J86" i="6"/>
  <c r="I96" i="6"/>
  <c r="J97" i="6"/>
  <c r="I97" i="6"/>
  <c r="J96" i="6"/>
  <c r="G109" i="3"/>
  <c r="I110" i="3" s="1"/>
  <c r="J85" i="7"/>
  <c r="J127" i="7"/>
  <c r="J128" i="7" s="1"/>
  <c r="I86" i="7"/>
  <c r="J116" i="7"/>
  <c r="J117" i="7" s="1"/>
  <c r="G120" i="3"/>
  <c r="I122" i="3" s="1"/>
  <c r="J86" i="3"/>
  <c r="I122" i="6"/>
  <c r="H122" i="6"/>
  <c r="H121" i="6"/>
  <c r="J121" i="6"/>
  <c r="J122" i="6"/>
  <c r="I97" i="7"/>
  <c r="I96" i="7"/>
  <c r="J97" i="7"/>
  <c r="J96" i="7"/>
  <c r="K127" i="7"/>
  <c r="I85" i="3"/>
  <c r="I86" i="3"/>
  <c r="J85" i="3"/>
  <c r="H110" i="6"/>
  <c r="H111" i="6"/>
  <c r="I110" i="6"/>
  <c r="I111" i="6"/>
  <c r="J110" i="6"/>
  <c r="I96" i="3"/>
  <c r="I97" i="3"/>
  <c r="J97" i="3"/>
  <c r="J96" i="3"/>
  <c r="J88" i="6" l="1"/>
  <c r="J89" i="6" s="1"/>
  <c r="B77" i="6" s="1"/>
  <c r="B78" i="6" s="1"/>
  <c r="J99" i="6"/>
  <c r="J100" i="6" s="1"/>
  <c r="D77" i="6" s="1"/>
  <c r="D76" i="6" s="1"/>
  <c r="I111" i="3"/>
  <c r="H110" i="3"/>
  <c r="H111" i="3"/>
  <c r="J110" i="3"/>
  <c r="J111" i="3"/>
  <c r="J88" i="7"/>
  <c r="C77" i="7" s="1"/>
  <c r="C76" i="7" s="1"/>
  <c r="K116" i="7"/>
  <c r="J122" i="3"/>
  <c r="I121" i="3"/>
  <c r="H121" i="3"/>
  <c r="J121" i="3"/>
  <c r="H122" i="3"/>
  <c r="J88" i="3"/>
  <c r="J89" i="3" s="1"/>
  <c r="B77" i="3" s="1"/>
  <c r="J125" i="6"/>
  <c r="I124" i="6"/>
  <c r="J124" i="6"/>
  <c r="I125" i="6"/>
  <c r="J99" i="7"/>
  <c r="I114" i="6"/>
  <c r="I113" i="6"/>
  <c r="J114" i="6"/>
  <c r="J113" i="6"/>
  <c r="J99" i="3"/>
  <c r="E77" i="3" s="1"/>
  <c r="E76" i="3" s="1"/>
  <c r="C77" i="6" l="1"/>
  <c r="C76" i="6" s="1"/>
  <c r="B76" i="6"/>
  <c r="E77" i="6"/>
  <c r="E76" i="6" s="1"/>
  <c r="D78" i="6"/>
  <c r="I114" i="3"/>
  <c r="J114" i="3"/>
  <c r="J113" i="3"/>
  <c r="I113" i="3"/>
  <c r="J89" i="7"/>
  <c r="B77" i="7" s="1"/>
  <c r="B76" i="7" s="1"/>
  <c r="J125" i="3"/>
  <c r="I124" i="3"/>
  <c r="I125" i="3"/>
  <c r="J124" i="3"/>
  <c r="C77" i="3"/>
  <c r="C76" i="3" s="1"/>
  <c r="J127" i="6"/>
  <c r="J128" i="6" s="1"/>
  <c r="E77" i="7"/>
  <c r="E76" i="7" s="1"/>
  <c r="J100" i="7"/>
  <c r="D77" i="7" s="1"/>
  <c r="J116" i="6"/>
  <c r="K116" i="6" s="1"/>
  <c r="J100" i="3"/>
  <c r="D77" i="3" s="1"/>
  <c r="D78" i="3" s="1"/>
  <c r="B78" i="3"/>
  <c r="B76" i="3"/>
  <c r="B78" i="7" l="1"/>
  <c r="J116" i="3"/>
  <c r="K116" i="3" s="1"/>
  <c r="J127" i="3"/>
  <c r="K127" i="6"/>
  <c r="D78" i="7"/>
  <c r="D76" i="7"/>
  <c r="D76" i="3"/>
  <c r="J117" i="6"/>
  <c r="J117" i="3" l="1"/>
  <c r="J128" i="3"/>
  <c r="K1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2A420416-E1E0-4743-8904-641AA13E029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00B1999A-D086-4D87-AA87-035959CDDF5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23D811D4-0ECE-4516-931E-7F4D98FAB08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1C412387-49A7-423F-84FA-E887A3D985A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E7C454CB-F014-46D6-97E8-07C467C1B11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2F78C32D-AEE1-4739-93A8-679B413B9D4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412A94DD-08EF-4864-B418-94BB0295C01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6CC3BF90-8E1E-4138-8ABA-C60FDEA3E52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56E53B59-5A77-4B1D-A4DD-86531517972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DD7DF598-AFF4-49AC-930E-AA0B2DBF0C9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61A031B8-0296-488D-AAB0-5007DAADFF0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4724FB62-0E77-43BA-B5B6-358ADFB264D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837CC841-50CB-4C0B-8C97-31477D90A2F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F45071CE-164F-45E0-B684-E98C8576E53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F7EF9980-9272-4ED1-9B4B-69425754EB9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B48F747A-2BB4-4DC7-9FBF-37BF2989546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2B802F08-A153-45DB-A2F7-231A12F169C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5FA1814E-17A4-40B6-951D-FAA50E6F8B7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BF11FF1B-559C-4CAC-B56D-C54F3A7B1AE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42C0EC02-7420-478C-9A73-6D3BD086375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2911AEA8-7366-446E-A9D5-C4F39DB1219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B5417838-5343-4C81-B9B0-77D49A16A59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7C0BE4FC-8EB2-4BFA-9124-5A26ECEB4E0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B605EC6E-E793-4ABF-A4D8-B4EA381A952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B869861A-8571-48B4-A290-9F3EF9B3444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A0C67AEC-F762-44E6-AB06-46BF75167E9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507F71E2-C06E-438E-97B5-01D8F85B0D4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E2C7871B-8A9E-4B71-A4A0-9388B39F6C7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9A272DE2-B5C2-40CE-B79F-94E068ECD61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8FC06B75-8225-4BBF-848B-19932D0D66D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BE527430-1692-4330-9959-E7CDC5D8292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15A891F1-F5FF-4AA1-96ED-8436598211D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8E768BE0-7B3D-43BC-9DE2-703CF5F9625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<sst xmlns="http://schemas.openxmlformats.org/spreadsheetml/2006/main" count="408" uniqueCount="58">
  <si>
    <t>Návrh výkonu tepelného čerpadla s ohledem na bod bivalence - BWL1-S 10/14 Split</t>
  </si>
  <si>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</si>
  <si>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</si>
  <si>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</si>
  <si>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</si>
  <si>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</si>
  <si>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</si>
  <si>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Počet osob na ohřev TV:</t>
  </si>
  <si>
    <t>-</t>
  </si>
  <si>
    <t>Druh topného systému:</t>
  </si>
  <si>
    <t>Velkoplošné systémy</t>
  </si>
  <si>
    <t>Celkový potřebný tepelný výkon: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</si>
  <si>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6 kW.</t>
    </r>
  </si>
  <si>
    <r>
      <rPr>
        <b/>
        <i/>
        <u/>
        <sz val="11"/>
        <color rgb="FF000000"/>
        <rFont val="Arial"/>
        <family val="2"/>
        <charset val="238"/>
      </rPr>
      <t>NÁVOD:</t>
    </r>
    <r>
      <rPr>
        <b/>
        <sz val="11"/>
        <color rgb="FF000000"/>
        <rFont val="Arial"/>
        <family val="2"/>
        <charset val="238"/>
      </rPr>
      <t xml:space="preserve"> Zadejte žlutě vyplněná pole (tj. venkovní výpočtová teplota dle lokace, nejvyšší výpočtová venkovní teplota pro topné období, tepelná ztráta objektu, počet žijících osob a rozklikněte druh systému vytápění). Bod bivalence pro venkovní výpočtovou teplotu -15°C uvažovat cca -7°C, pro teplotu -12°C uvažovat cca -5°C. </t>
    </r>
  </si>
  <si>
    <t>ZADÁNÍ VÝKONOVÝCH KŘIVEK TEPELNÉHO ČERPADLA - ZADAT ŽLUTĚ OZNAČENÁ POLE</t>
  </si>
  <si>
    <t>VENKOVNÍ TEPLOTA (°C)</t>
  </si>
  <si>
    <t>TEPELNÉ ČERPADLO 1</t>
  </si>
  <si>
    <t>TEPELNÉ ČERPADLO 2</t>
  </si>
  <si>
    <t>ROZKLIKÁVACÍ NABÍDKY (MOŽNOSTI):</t>
  </si>
  <si>
    <t>TYP PŘEDÁVACÍ PLOCHY SYSTÉMU VTP:</t>
  </si>
  <si>
    <t>Otopná tělesa</t>
  </si>
  <si>
    <t>NEJVYŠŠÍ VENKOVNÍ TEPLOTA V TOPNÉM OBDOBÍ</t>
  </si>
  <si>
    <t>EXTRÉMNÍ VÝPOČTOVÁ VENKOVNÍ TEPLOTA te</t>
  </si>
  <si>
    <t>PARAMETRIZACE MEZNÍ KŘIVKY BIVALENCE</t>
  </si>
  <si>
    <t>Souřadnice</t>
  </si>
  <si>
    <t>X</t>
  </si>
  <si>
    <t>Y</t>
  </si>
  <si>
    <t>VODOROVNÁ ČÁST KŘIVKY BIVALENCE -&gt;</t>
  </si>
  <si>
    <t>Venkovní teplota:</t>
  </si>
  <si>
    <t>SOUŘADNICE MEZNÍ KŘIVKY BIVALENCE:</t>
  </si>
  <si>
    <t>SVISLÁ ČÁST KŘIVKY BIVALENCE -&gt;</t>
  </si>
  <si>
    <t>LINEARIZACE MEZNÍ KŘIVKY BIVALENCE Y=AX+B</t>
  </si>
  <si>
    <t>SOUŘADNICE</t>
  </si>
  <si>
    <t>A</t>
  </si>
  <si>
    <t>B</t>
  </si>
  <si>
    <t>Y=Ax+B:</t>
  </si>
  <si>
    <t>VYNÁŠENÍ BODU BIVALENCE:</t>
  </si>
  <si>
    <t>HODNOTY TČ 1</t>
  </si>
  <si>
    <t>TEPLOTA</t>
  </si>
  <si>
    <t>VÝKON KOMPRESORU</t>
  </si>
  <si>
    <t>ROZDÍL</t>
  </si>
  <si>
    <t>STEP II</t>
  </si>
  <si>
    <t>STEP 3</t>
  </si>
  <si>
    <t>STEP 4</t>
  </si>
  <si>
    <t>Y1</t>
  </si>
  <si>
    <t>Y2</t>
  </si>
  <si>
    <t>STEP 5</t>
  </si>
  <si>
    <t>Slope</t>
  </si>
  <si>
    <t>Intercept</t>
  </si>
  <si>
    <t>VÝSLEDKY</t>
  </si>
  <si>
    <t>X=</t>
  </si>
  <si>
    <t>Y=</t>
  </si>
  <si>
    <t>HODNOTY TČ 2</t>
  </si>
  <si>
    <t>VYNÁŠENÍ VÝKONU KOMPRESORU:</t>
  </si>
  <si>
    <t>LINEARIZACE MEZNÍ SVISLÉ KŘIVKY BIVALENCE Y=AX+B</t>
  </si>
  <si>
    <t>DOPLŇKOVÉ BODY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</si>
  <si>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</t>
    </r>
    <r>
      <rPr>
        <b/>
        <sz val="11"/>
        <color rgb="FF00B050"/>
        <rFont val="Arial"/>
        <family val="2"/>
        <charset val="238"/>
      </rPr>
      <t xml:space="preserve"> 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6 kW.</t>
    </r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</si>
  <si>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 </t>
    </r>
    <r>
      <rPr>
        <b/>
        <sz val="11"/>
        <color rgb="FF00B050"/>
        <rFont val="Arial"/>
        <family val="2"/>
        <charset val="238"/>
      </rPr>
      <t xml:space="preserve">celkovým potřebným tepelným výkonem (ZELENÁ BUŇKA) </t>
    </r>
    <r>
      <rPr>
        <b/>
        <sz val="11"/>
        <color rgb="FFFF0000"/>
        <rFont val="Arial"/>
        <family val="2"/>
        <charset val="238"/>
      </rPr>
      <t>a výkonem kompresoru musí být menší než výkon vestavěného elektrokotle 6 kW.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</si>
</sst>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"/>
    <numFmt numFmtId="165" formatCode="0.00000000000000"/>
    <numFmt numFmtId="166" formatCode="0.0"/>
    <numFmt numFmtId="167" formatCode="0.0000000000000000000000000"/>
  </numFmts>
  <fonts count="30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7.5"/>
      <color theme="0"/>
      <name val="Arial"/>
      <family val="2"/>
    </font>
    <font>
      <sz val="10"/>
      <color theme="0"/>
      <name val="Calibri"/>
      <family val="2"/>
      <charset val="238"/>
      <scheme val="minor"/>
    </font>
    <font>
      <sz val="7.5"/>
      <color theme="0"/>
      <name val="Arial MT"/>
      <family val="2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</cellStyleXfs>
  <cellXfs count="65">
    <xf numFmtId="0" fontId="0" fillId="0" borderId="0" xfId="0"/>
    <xf numFmtId="0" fontId="3" fillId="4" borderId="4" xfId="3" applyFill="1" applyBorder="1" applyAlignment="1" applyProtection="1">
      <alignment horizontal="left" vertical="top"/>
      <protection hidden="1"/>
    </xf>
    <xf numFmtId="0" fontId="3" fillId="4" borderId="5" xfId="3" applyFill="1" applyBorder="1" applyAlignment="1" applyProtection="1">
      <alignment horizontal="left" vertical="top"/>
      <protection hidden="1"/>
    </xf>
    <xf numFmtId="0" fontId="7" fillId="5" borderId="9" xfId="3" applyFont="1" applyFill="1" applyBorder="1" applyAlignment="1" applyProtection="1">
      <alignment horizontal="center" vertical="center"/>
      <protection locked="0" hidden="1"/>
    </xf>
    <xf numFmtId="0" fontId="6" fillId="4" borderId="4" xfId="3" applyFont="1" applyFill="1" applyBorder="1" applyAlignment="1" applyProtection="1">
      <alignment horizontal="left" vertical="top"/>
      <protection hidden="1"/>
    </xf>
    <xf numFmtId="0" fontId="9" fillId="4" borderId="4" xfId="3" applyFont="1" applyFill="1" applyBorder="1" applyAlignment="1" applyProtection="1">
      <alignment horizontal="left" vertical="top"/>
      <protection hidden="1"/>
    </xf>
    <xf numFmtId="0" fontId="3" fillId="4" borderId="6" xfId="3" applyFill="1" applyBorder="1" applyAlignment="1" applyProtection="1">
      <alignment horizontal="left" vertical="top"/>
      <protection hidden="1"/>
    </xf>
    <xf numFmtId="0" fontId="3" fillId="4" borderId="7" xfId="3" applyFill="1" applyBorder="1" applyAlignment="1" applyProtection="1">
      <alignment horizontal="left" vertical="top"/>
      <protection hidden="1"/>
    </xf>
    <xf numFmtId="0" fontId="3" fillId="4" borderId="8" xfId="3" applyFill="1" applyBorder="1" applyAlignment="1" applyProtection="1">
      <alignment horizontal="left" vertical="top"/>
      <protection hidden="1"/>
    </xf>
    <xf numFmtId="0" fontId="8" fillId="4" borderId="0" xfId="3" applyFont="1" applyFill="1" applyAlignment="1" applyProtection="1">
      <alignment horizontal="left" vertical="center"/>
      <protection hidden="1"/>
    </xf>
    <xf numFmtId="0" fontId="5" fillId="4" borderId="0" xfId="3" applyFont="1" applyFill="1" applyAlignment="1" applyProtection="1">
      <alignment vertical="top" wrapText="1"/>
      <protection hidden="1"/>
    </xf>
    <xf numFmtId="0" fontId="3" fillId="4" borderId="0" xfId="3" applyFill="1" applyAlignment="1" applyProtection="1">
      <alignment horizontal="left" vertical="top"/>
      <protection hidden="1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5" fillId="4" borderId="0" xfId="0" applyFont="1" applyFill="1" applyProtection="1">
      <protection hidden="1"/>
    </xf>
    <xf numFmtId="0" fontId="18" fillId="4" borderId="0" xfId="3" applyFont="1" applyFill="1" applyAlignment="1" applyProtection="1">
      <alignment horizontal="left" vertical="top"/>
      <protection hidden="1"/>
    </xf>
    <xf numFmtId="0" fontId="17" fillId="4" borderId="0" xfId="0" applyFont="1" applyFill="1" applyProtection="1"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20" fillId="4" borderId="0" xfId="3" applyFont="1" applyFill="1" applyAlignment="1" applyProtection="1">
      <alignment horizontal="center" vertical="center" wrapText="1"/>
      <protection hidden="1"/>
    </xf>
    <xf numFmtId="0" fontId="20" fillId="4" borderId="0" xfId="3" applyFont="1" applyFill="1" applyAlignment="1" applyProtection="1">
      <alignment horizontal="center" vertical="center"/>
      <protection hidden="1"/>
    </xf>
    <xf numFmtId="2" fontId="21" fillId="4" borderId="0" xfId="0" applyNumberFormat="1" applyFont="1" applyFill="1" applyAlignment="1">
      <alignment horizontal="right" vertical="top" indent="2" shrinkToFit="1"/>
    </xf>
    <xf numFmtId="0" fontId="22" fillId="4" borderId="0" xfId="1" applyFont="1" applyFill="1" applyBorder="1" applyAlignment="1" applyProtection="1">
      <alignment horizontal="left" vertical="top"/>
      <protection hidden="1"/>
    </xf>
    <xf numFmtId="1" fontId="23" fillId="4" borderId="0" xfId="0" applyNumberFormat="1" applyFont="1" applyFill="1" applyAlignment="1" applyProtection="1">
      <alignment horizontal="center" vertical="center" shrinkToFit="1"/>
      <protection hidden="1"/>
    </xf>
    <xf numFmtId="2" fontId="21" fillId="4" borderId="0" xfId="0" applyNumberFormat="1" applyFont="1" applyFill="1" applyAlignment="1">
      <alignment horizontal="center" vertical="top" shrinkToFit="1"/>
    </xf>
    <xf numFmtId="0" fontId="22" fillId="4" borderId="0" xfId="1" applyFont="1" applyFill="1" applyBorder="1" applyAlignment="1" applyProtection="1">
      <alignment horizontal="center" vertical="center"/>
      <protection hidden="1"/>
    </xf>
    <xf numFmtId="0" fontId="22" fillId="4" borderId="0" xfId="1" applyFont="1" applyFill="1" applyBorder="1" applyAlignment="1" applyProtection="1">
      <alignment vertical="top"/>
      <protection hidden="1"/>
    </xf>
    <xf numFmtId="0" fontId="22" fillId="4" borderId="0" xfId="2" applyFont="1" applyFill="1" applyBorder="1" applyAlignment="1" applyProtection="1">
      <alignment horizontal="left" vertical="top"/>
      <protection hidden="1"/>
    </xf>
    <xf numFmtId="0" fontId="18" fillId="4" borderId="0" xfId="3" applyFont="1" applyFill="1" applyAlignment="1" applyProtection="1">
      <alignment horizontal="center" vertical="center"/>
      <protection hidden="1"/>
    </xf>
    <xf numFmtId="11" fontId="18" fillId="4" borderId="0" xfId="3" applyNumberFormat="1" applyFont="1" applyFill="1" applyAlignment="1" applyProtection="1">
      <alignment horizontal="left" vertical="top"/>
      <protection hidden="1"/>
    </xf>
    <xf numFmtId="0" fontId="22" fillId="4" borderId="0" xfId="1" applyFont="1" applyFill="1" applyBorder="1" applyProtection="1">
      <protection hidden="1"/>
    </xf>
    <xf numFmtId="11" fontId="22" fillId="4" borderId="0" xfId="1" applyNumberFormat="1" applyFont="1" applyFill="1" applyBorder="1" applyProtection="1">
      <protection hidden="1"/>
    </xf>
    <xf numFmtId="0" fontId="18" fillId="4" borderId="0" xfId="3" applyFont="1" applyFill="1" applyAlignment="1" applyProtection="1">
      <alignment vertical="top"/>
      <protection hidden="1"/>
    </xf>
    <xf numFmtId="164" fontId="18" fillId="4" borderId="0" xfId="3" applyNumberFormat="1" applyFont="1" applyFill="1" applyAlignment="1" applyProtection="1">
      <alignment horizontal="left" vertical="top"/>
      <protection hidden="1"/>
    </xf>
    <xf numFmtId="165" fontId="18" fillId="4" borderId="0" xfId="3" applyNumberFormat="1" applyFont="1" applyFill="1" applyAlignment="1" applyProtection="1">
      <alignment horizontal="left" vertical="top"/>
      <protection hidden="1"/>
    </xf>
    <xf numFmtId="2" fontId="25" fillId="4" borderId="0" xfId="3" applyNumberFormat="1" applyFont="1" applyFill="1" applyAlignment="1" applyProtection="1">
      <alignment horizontal="left" vertical="top"/>
      <protection hidden="1"/>
    </xf>
    <xf numFmtId="0" fontId="25" fillId="4" borderId="0" xfId="3" applyFont="1" applyFill="1" applyAlignment="1" applyProtection="1">
      <alignment horizontal="left" vertical="top"/>
      <protection hidden="1"/>
    </xf>
    <xf numFmtId="2" fontId="17" fillId="4" borderId="0" xfId="2" applyNumberFormat="1" applyFont="1" applyFill="1" applyBorder="1" applyAlignment="1" applyProtection="1">
      <alignment horizontal="left" vertical="top"/>
      <protection hidden="1"/>
    </xf>
    <xf numFmtId="0" fontId="17" fillId="4" borderId="0" xfId="1" applyFont="1" applyFill="1" applyBorder="1" applyAlignment="1" applyProtection="1">
      <alignment horizontal="left" vertical="top"/>
      <protection hidden="1"/>
    </xf>
    <xf numFmtId="0" fontId="26" fillId="4" borderId="0" xfId="0" applyFont="1" applyFill="1" applyProtection="1">
      <protection hidden="1"/>
    </xf>
    <xf numFmtId="167" fontId="18" fillId="4" borderId="0" xfId="3" applyNumberFormat="1" applyFont="1" applyFill="1" applyAlignment="1" applyProtection="1">
      <alignment horizontal="left" vertical="top"/>
      <protection hidden="1"/>
    </xf>
    <xf numFmtId="0" fontId="17" fillId="4" borderId="0" xfId="0" applyFont="1" applyFill="1" applyAlignment="1" applyProtection="1">
      <alignment wrapText="1"/>
      <protection hidden="1"/>
    </xf>
    <xf numFmtId="166" fontId="27" fillId="6" borderId="9" xfId="3" applyNumberFormat="1" applyFont="1" applyFill="1" applyBorder="1" applyAlignment="1" applyProtection="1">
      <alignment horizontal="center" vertical="top"/>
      <protection hidden="1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4" fillId="4" borderId="1" xfId="3" applyFont="1" applyFill="1" applyBorder="1" applyAlignment="1" applyProtection="1">
      <alignment horizontal="center" vertical="center"/>
      <protection hidden="1"/>
    </xf>
    <xf numFmtId="0" fontId="4" fillId="4" borderId="2" xfId="3" applyFont="1" applyFill="1" applyBorder="1" applyAlignment="1" applyProtection="1">
      <alignment horizontal="center" vertical="center"/>
      <protection hidden="1"/>
    </xf>
    <xf numFmtId="0" fontId="4" fillId="4" borderId="3" xfId="3" applyFont="1" applyFill="1" applyBorder="1" applyAlignment="1" applyProtection="1">
      <alignment horizontal="center" vertical="center"/>
      <protection hidden="1"/>
    </xf>
    <xf numFmtId="0" fontId="4" fillId="4" borderId="4" xfId="3" applyFont="1" applyFill="1" applyBorder="1" applyAlignment="1" applyProtection="1">
      <alignment horizontal="center" vertical="center"/>
      <protection hidden="1"/>
    </xf>
    <xf numFmtId="0" fontId="4" fillId="4" borderId="0" xfId="3" applyFont="1" applyFill="1" applyAlignment="1" applyProtection="1">
      <alignment horizontal="center" vertical="center"/>
      <protection hidden="1"/>
    </xf>
    <xf numFmtId="0" fontId="4" fillId="4" borderId="5" xfId="3" applyFont="1" applyFill="1" applyBorder="1" applyAlignment="1" applyProtection="1">
      <alignment horizontal="center" vertical="center"/>
      <protection hidden="1"/>
    </xf>
    <xf numFmtId="0" fontId="4" fillId="4" borderId="6" xfId="3" applyFont="1" applyFill="1" applyBorder="1" applyAlignment="1" applyProtection="1">
      <alignment horizontal="center" vertical="center"/>
      <protection hidden="1"/>
    </xf>
    <xf numFmtId="0" fontId="4" fillId="4" borderId="7" xfId="3" applyFont="1" applyFill="1" applyBorder="1" applyAlignment="1" applyProtection="1">
      <alignment horizontal="center" vertical="center"/>
      <protection hidden="1"/>
    </xf>
    <xf numFmtId="0" fontId="4" fillId="4" borderId="8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left"/>
      <protection hidden="1"/>
    </xf>
    <xf numFmtId="0" fontId="10" fillId="4" borderId="0" xfId="3" applyFont="1" applyFill="1" applyAlignment="1" applyProtection="1">
      <alignment horizontal="left" vertical="top" wrapText="1"/>
      <protection hidden="1"/>
    </xf>
    <xf numFmtId="0" fontId="12" fillId="4" borderId="0" xfId="3" applyFont="1" applyFill="1" applyAlignment="1" applyProtection="1">
      <alignment horizontal="left" vertical="top" wrapText="1"/>
      <protection hidden="1"/>
    </xf>
    <xf numFmtId="0" fontId="5" fillId="4" borderId="0" xfId="3" applyFont="1" applyFill="1" applyAlignment="1" applyProtection="1">
      <alignment horizontal="left" vertical="top" wrapText="1"/>
      <protection hidden="1"/>
    </xf>
    <xf numFmtId="0" fontId="19" fillId="4" borderId="0" xfId="0" applyFont="1" applyFill="1" applyAlignment="1" applyProtection="1">
      <alignment horizontal="center" vertical="center" wrapText="1"/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 wrapText="1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18" fillId="4" borderId="0" xfId="3" applyFont="1" applyFill="1" applyAlignment="1" applyProtection="1">
      <alignment horizontal="center" vertical="top"/>
      <protection hidden="1"/>
    </xf>
  </cellXfs>
  <cellStyles count="4">
    <cellStyle name="Neutrální" xfId="2" builtinId="28"/>
    <cellStyle name="Normální" xfId="0" builtinId="0"/>
    <cellStyle name="Normální 2" xfId="3" xr:uid="{00000000-0005-0000-0000-000003000000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BWL 1-S</a:t>
            </a:r>
            <a:r>
              <a:rPr lang="cs-CZ" sz="2400" baseline="0"/>
              <a:t> </a:t>
            </a:r>
            <a:r>
              <a:rPr lang="cs-CZ" sz="2400"/>
              <a:t>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14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35°C'!$D$54:$D$61</c:f>
              <c:numCache>
                <c:formatCode>0.00</c:formatCode>
                <c:ptCount val="8"/>
                <c:pt idx="0">
                  <c:v>7.3</c:v>
                </c:pt>
                <c:pt idx="1">
                  <c:v>8.6999999999999993</c:v>
                </c:pt>
                <c:pt idx="2">
                  <c:v>10.1</c:v>
                </c:pt>
                <c:pt idx="3">
                  <c:v>13.5</c:v>
                </c:pt>
                <c:pt idx="4">
                  <c:v>17.940000000000001</c:v>
                </c:pt>
                <c:pt idx="5">
                  <c:v>19.53</c:v>
                </c:pt>
                <c:pt idx="6">
                  <c:v>22.8</c:v>
                </c:pt>
                <c:pt idx="7">
                  <c:v>24.9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28DD-42DE-95C7-EA18420C732D}"/>
            </c:ext>
          </c:extLst>
        </c:ser>
        <c:ser>
          <c:idx val="1"/>
          <c:order val="1"/>
          <c:tx>
            <c:v>BWL 1-S 10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35°C'!$C$54:$C$61</c:f>
              <c:numCache>
                <c:formatCode>0.00</c:formatCode>
                <c:ptCount val="8"/>
                <c:pt idx="0">
                  <c:v>6.4</c:v>
                </c:pt>
                <c:pt idx="1">
                  <c:v>8.1</c:v>
                </c:pt>
                <c:pt idx="2">
                  <c:v>9.3000000000000007</c:v>
                </c:pt>
                <c:pt idx="3">
                  <c:v>12.21</c:v>
                </c:pt>
                <c:pt idx="4">
                  <c:v>14.8</c:v>
                </c:pt>
                <c:pt idx="5">
                  <c:v>18.55</c:v>
                </c:pt>
                <c:pt idx="6">
                  <c:v>20.3</c:v>
                </c:pt>
                <c:pt idx="7">
                  <c:v>22.47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28DD-42DE-95C7-EA18420C73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-14</c:v>
                </c:pt>
                <c:pt idx="2" formatCode="General">
                  <c:v>-14</c:v>
                </c:pt>
              </c:numCache>
            </c:numRef>
          </c:xVal>
          <c:yVal>
            <c:numRef>
              <c:f>'TEPLOTA VÝSTUPU 35°C'!$C$67:$E$67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9.5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DD-42DE-95C7-EA18420C732D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D-42DE-95C7-EA18420C73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D-42DE-95C7-EA18420C732D}"/>
                </c:ext>
              </c:extLst>
            </c:dLbl>
            <c:dLbl>
              <c:idx val="2"/>
              <c:layout>
                <c:manualLayout>
                  <c:x val="4.9794123141123449E-2"/>
                  <c:y val="8.0141989247416209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BWL 1-S 10: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35°C'!$B$76:$B$78</c:f>
              <c:numCache>
                <c:formatCode>0.00</c:formatCode>
                <c:ptCount val="3"/>
                <c:pt idx="0">
                  <c:v>-8.6536312849161945</c:v>
                </c:pt>
                <c:pt idx="1">
                  <c:v>-8.6536312849161945</c:v>
                </c:pt>
                <c:pt idx="2">
                  <c:v>-8.6536312849161945</c:v>
                </c:pt>
              </c:numCache>
            </c:numRef>
          </c:xVal>
          <c:yVal>
            <c:numRef>
              <c:f>'TEPLOTA VÝSTUPU 35°C'!$C$76:$C$78</c:f>
              <c:numCache>
                <c:formatCode>General</c:formatCode>
                <c:ptCount val="3"/>
                <c:pt idx="0">
                  <c:v>7.7486033519553059</c:v>
                </c:pt>
                <c:pt idx="1">
                  <c:v>7.7486033519553059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28DD-42DE-95C7-EA18420C732D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D-42DE-95C7-EA18420C732D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DD-42DE-95C7-EA18420C732D}"/>
                </c:ext>
              </c:extLst>
            </c:dLbl>
            <c:dLbl>
              <c:idx val="2"/>
              <c:layout>
                <c:manualLayout>
                  <c:x val="-0.21290971020157462"/>
                  <c:y val="8.6299289956683012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BWL 1-S 14: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35°C'!$D$76:$D$78</c:f>
              <c:numCache>
                <c:formatCode>0.00</c:formatCode>
                <c:ptCount val="3"/>
                <c:pt idx="0">
                  <c:v>-9.970840480274445</c:v>
                </c:pt>
                <c:pt idx="1">
                  <c:v>-9.970840480274445</c:v>
                </c:pt>
                <c:pt idx="2">
                  <c:v>-9.970840480274445</c:v>
                </c:pt>
              </c:numCache>
              <c:extLst xmlns:c15="http://schemas.microsoft.com/office/drawing/2012/chart"/>
            </c:numRef>
          </c:xVal>
          <c:yVal>
            <c:numRef>
              <c:f>'TEPLOTA VÝSTUPU 35°C'!$E$76:$E$78</c:f>
              <c:numCache>
                <c:formatCode>General</c:formatCode>
                <c:ptCount val="3"/>
                <c:pt idx="0">
                  <c:v>8.1801029159519736</c:v>
                </c:pt>
                <c:pt idx="1">
                  <c:v>8.1801029159519736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28DD-42DE-95C7-EA18420C732D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35°C'!$G$66:$G$67</c:f>
              <c:numCache>
                <c:formatCode>General</c:formatCode>
                <c:ptCount val="2"/>
                <c:pt idx="0">
                  <c:v>-14</c:v>
                </c:pt>
                <c:pt idx="1">
                  <c:v>-14</c:v>
                </c:pt>
              </c:numCache>
            </c:numRef>
          </c:xVal>
          <c:yVal>
            <c:numRef>
              <c:f>'TEPLOTA VÝSTUPU 35°C'!$H$66:$H$67</c:f>
              <c:numCache>
                <c:formatCode>General</c:formatCode>
                <c:ptCount val="2"/>
                <c:pt idx="0">
                  <c:v>9.5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8DD-42DE-95C7-EA18420C732D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-14</c:v>
                </c:pt>
              </c:numCache>
            </c:numRef>
          </c:xVal>
          <c:yVal>
            <c:numRef>
              <c:f>'TEPLOTA VÝSTUPU 35°C'!$H$63:$H$64</c:f>
              <c:numCache>
                <c:formatCode>General</c:formatCode>
                <c:ptCount val="2"/>
                <c:pt idx="0">
                  <c:v>9.5</c:v>
                </c:pt>
                <c:pt idx="1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8DD-42DE-95C7-EA18420C732D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D-42DE-95C7-EA18420C732D}"/>
                </c:ext>
              </c:extLst>
            </c:dLbl>
            <c:dLbl>
              <c:idx val="1"/>
              <c:layout>
                <c:manualLayout>
                  <c:x val="0.30605986463045132"/>
                  <c:y val="-0.4057664511672782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BWL 1-S 10: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+ 6 kW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35°C'!$J$117:$K$117</c:f>
              <c:numCache>
                <c:formatCode>General</c:formatCode>
                <c:ptCount val="2"/>
                <c:pt idx="0">
                  <c:v>-14</c:v>
                </c:pt>
                <c:pt idx="1">
                  <c:v>-15</c:v>
                </c:pt>
              </c:numCache>
            </c:numRef>
          </c:xVal>
          <c:yVal>
            <c:numRef>
              <c:f>'TEPLOTA VÝSTUPU 35°C'!$J$116:$K$116</c:f>
              <c:numCache>
                <c:formatCode>General</c:formatCode>
                <c:ptCount val="2"/>
                <c:pt idx="0">
                  <c:v>6.6110212189378705</c:v>
                </c:pt>
                <c:pt idx="1">
                  <c:v>6.6110212189378705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8DD-42DE-95C7-EA18420C732D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DD-42DE-95C7-EA18420C732D}"/>
                </c:ext>
              </c:extLst>
            </c:dLbl>
            <c:dLbl>
              <c:idx val="1"/>
              <c:layout>
                <c:manualLayout>
                  <c:x val="5.3806527125273992E-2"/>
                  <c:y val="-0.380742768994192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VÝKON KOMPRESORU BWL 1-S 14: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+ 6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35°C'!$J$128:$K$128</c:f>
              <c:numCache>
                <c:formatCode>General</c:formatCode>
                <c:ptCount val="2"/>
                <c:pt idx="0">
                  <c:v>-14</c:v>
                </c:pt>
                <c:pt idx="1">
                  <c:v>-15</c:v>
                </c:pt>
              </c:numCache>
              <c:extLst xmlns:c15="http://schemas.microsoft.com/office/drawing/2012/chart"/>
            </c:numRef>
          </c:xVal>
          <c:yVal>
            <c:numRef>
              <c:f>'TEPLOTA VÝSTUPU 35°C'!$J$127:$K$127</c:f>
              <c:numCache>
                <c:formatCode>General</c:formatCode>
                <c:ptCount val="2"/>
                <c:pt idx="0">
                  <c:v>7.4736232799221209</c:v>
                </c:pt>
                <c:pt idx="1">
                  <c:v>7.4736232799221209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28DD-42DE-95C7-EA18420C73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1613940808200682"/>
          <c:y val="0.13961248565642601"/>
          <c:w val="0.26461599471179648"/>
          <c:h val="6.3197884043732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BWL 1-S</a:t>
            </a:r>
            <a:r>
              <a:rPr lang="cs-CZ" sz="2400" baseline="0"/>
              <a:t> </a:t>
            </a:r>
            <a:r>
              <a:rPr lang="cs-CZ" sz="2400"/>
              <a:t>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14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45°C'!$D$54:$D$61</c:f>
              <c:numCache>
                <c:formatCode>0.00</c:formatCode>
                <c:ptCount val="8"/>
                <c:pt idx="0">
                  <c:v>6.4</c:v>
                </c:pt>
                <c:pt idx="1">
                  <c:v>8.6</c:v>
                </c:pt>
                <c:pt idx="2">
                  <c:v>10.210000000000001</c:v>
                </c:pt>
                <c:pt idx="3">
                  <c:v>12.92</c:v>
                </c:pt>
                <c:pt idx="4">
                  <c:v>17.12</c:v>
                </c:pt>
                <c:pt idx="5">
                  <c:v>18.87</c:v>
                </c:pt>
                <c:pt idx="6">
                  <c:v>22.08</c:v>
                </c:pt>
                <c:pt idx="7">
                  <c:v>24.63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EA72-433C-91F6-6427A4BFC861}"/>
            </c:ext>
          </c:extLst>
        </c:ser>
        <c:ser>
          <c:idx val="1"/>
          <c:order val="1"/>
          <c:tx>
            <c:v>BWL 1-S 10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45°C'!$C$54:$C$61</c:f>
              <c:numCache>
                <c:formatCode>0.00</c:formatCode>
                <c:ptCount val="8"/>
                <c:pt idx="0">
                  <c:v>6.1</c:v>
                </c:pt>
                <c:pt idx="1">
                  <c:v>7.8</c:v>
                </c:pt>
                <c:pt idx="2">
                  <c:v>9.3000000000000007</c:v>
                </c:pt>
                <c:pt idx="3">
                  <c:v>11.94</c:v>
                </c:pt>
                <c:pt idx="4">
                  <c:v>15.28</c:v>
                </c:pt>
                <c:pt idx="5">
                  <c:v>16.61</c:v>
                </c:pt>
                <c:pt idx="6">
                  <c:v>19.73</c:v>
                </c:pt>
                <c:pt idx="7">
                  <c:v>21.24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EA72-433C-91F6-6427A4BFC8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45°C'!$C$67:$E$67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10.5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72-433C-91F6-6427A4BFC861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2-433C-91F6-6427A4BFC861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2-433C-91F6-6427A4BFC861}"/>
                </c:ext>
              </c:extLst>
            </c:dLbl>
            <c:dLbl>
              <c:idx val="2"/>
              <c:layout>
                <c:manualLayout>
                  <c:x val="4.9794123141123449E-2"/>
                  <c:y val="8.3224280103060266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BWL-1S 10: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A72-433C-91F6-6427A4BFC8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45°C'!$B$76:$B$78</c:f>
              <c:numCache>
                <c:formatCode>0.00</c:formatCode>
                <c:ptCount val="3"/>
                <c:pt idx="0">
                  <c:v>-7.1777777777777816</c:v>
                </c:pt>
                <c:pt idx="1">
                  <c:v>-7.1777777777777816</c:v>
                </c:pt>
                <c:pt idx="2">
                  <c:v>-7.1777777777777816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45°C'!$C$76:$C$78</c:f>
              <c:numCache>
                <c:formatCode>General</c:formatCode>
                <c:ptCount val="3"/>
                <c:pt idx="0">
                  <c:v>7.7622222222222224</c:v>
                </c:pt>
                <c:pt idx="1">
                  <c:v>7.7622222222222224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EA72-433C-91F6-6427A4BFC861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2-433C-91F6-6427A4BFC861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72-433C-91F6-6427A4BFC861}"/>
                </c:ext>
              </c:extLst>
            </c:dLbl>
            <c:dLbl>
              <c:idx val="2"/>
              <c:layout>
                <c:manualLayout>
                  <c:x val="-0.21290971020157462"/>
                  <c:y val="8.9381580812326833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BWL-1S 14: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A72-433C-91F6-6427A4BFC8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45°C'!$D$76:$D$78</c:f>
              <c:numCache>
                <c:formatCode>0.00</c:formatCode>
                <c:ptCount val="3"/>
                <c:pt idx="0">
                  <c:v>-8.44</c:v>
                </c:pt>
                <c:pt idx="1">
                  <c:v>-8.44</c:v>
                </c:pt>
                <c:pt idx="2">
                  <c:v>-8.44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45°C'!$E$76:$E$78</c:f>
              <c:numCache>
                <c:formatCode>General</c:formatCode>
                <c:ptCount val="3"/>
                <c:pt idx="0">
                  <c:v>8.2039999999999988</c:v>
                </c:pt>
                <c:pt idx="1">
                  <c:v>8.2039999999999988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EA72-433C-91F6-6427A4BFC861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45°C'!$G$66:$G$67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45°C'!$H$66:$H$67</c:f>
              <c:numCache>
                <c:formatCode>General</c:formatCode>
                <c:ptCount val="2"/>
                <c:pt idx="0">
                  <c:v>10.5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A72-433C-91F6-6427A4BFC861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45°C'!$H$63:$H$64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A72-433C-91F6-6427A4BFC861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72-433C-91F6-6427A4BFC861}"/>
                </c:ext>
              </c:extLst>
            </c:dLbl>
            <c:dLbl>
              <c:idx val="1"/>
              <c:layout>
                <c:manualLayout>
                  <c:x val="0.35183844560332422"/>
                  <c:y val="-0.4195374285526334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BWL 1-S 10: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+ 6 kW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4921525453576715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EA72-433C-91F6-6427A4BFC8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45°C'!$J$117:$K$117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45°C'!$J$116:$K$116</c:f>
              <c:numCache>
                <c:formatCode>General</c:formatCode>
                <c:ptCount val="2"/>
                <c:pt idx="0">
                  <c:v>6.0989544649488661</c:v>
                </c:pt>
                <c:pt idx="1">
                  <c:v>6.0989544649488661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EA72-433C-91F6-6427A4BFC861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72-433C-91F6-6427A4BFC861}"/>
                </c:ext>
              </c:extLst>
            </c:dLbl>
            <c:dLbl>
              <c:idx val="1"/>
              <c:layout>
                <c:manualLayout>
                  <c:x val="5.4450281274648044E-2"/>
                  <c:y val="-0.4092017788944138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VÝKON KOMPRESORU BWL 1-S 14: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+ 6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195018752633778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A72-433C-91F6-6427A4BFC86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45°C'!$J$128:$K$128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45°C'!$J$127:$K$127</c:f>
              <c:numCache>
                <c:formatCode>General</c:formatCode>
                <c:ptCount val="2"/>
                <c:pt idx="0">
                  <c:v>6.39902491048983</c:v>
                </c:pt>
                <c:pt idx="1">
                  <c:v>6.39902491048983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EA72-433C-91F6-6427A4BFC8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4559756639788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1391290680873742"/>
          <c:y val="0.13961248565642601"/>
          <c:w val="0.26461599471179648"/>
          <c:h val="6.3197884043732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BWL 1-S</a:t>
            </a:r>
            <a:r>
              <a:rPr lang="cs-CZ" sz="2400" baseline="0"/>
              <a:t> </a:t>
            </a:r>
            <a:r>
              <a:rPr lang="cs-CZ" sz="2400"/>
              <a:t>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14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55°C'!$D$54:$D$61</c:f>
              <c:numCache>
                <c:formatCode>0.00</c:formatCode>
                <c:ptCount val="8"/>
                <c:pt idx="0">
                  <c:v>6.2</c:v>
                </c:pt>
                <c:pt idx="1">
                  <c:v>8.1</c:v>
                </c:pt>
                <c:pt idx="2">
                  <c:v>9.83</c:v>
                </c:pt>
                <c:pt idx="3">
                  <c:v>13.1</c:v>
                </c:pt>
                <c:pt idx="4">
                  <c:v>16.07</c:v>
                </c:pt>
                <c:pt idx="5">
                  <c:v>17.62</c:v>
                </c:pt>
                <c:pt idx="6">
                  <c:v>19.920000000000002</c:v>
                </c:pt>
                <c:pt idx="7">
                  <c:v>21.1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85-4C82-B0A0-481A0ECB75F1}"/>
            </c:ext>
          </c:extLst>
        </c:ser>
        <c:ser>
          <c:idx val="1"/>
          <c:order val="1"/>
          <c:tx>
            <c:v>BWL 1-S 10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55°C'!$C$54:$C$61</c:f>
              <c:numCache>
                <c:formatCode>0.00</c:formatCode>
                <c:ptCount val="8"/>
                <c:pt idx="0">
                  <c:v>4.93</c:v>
                </c:pt>
                <c:pt idx="1">
                  <c:v>6.2</c:v>
                </c:pt>
                <c:pt idx="2">
                  <c:v>9.1</c:v>
                </c:pt>
                <c:pt idx="3">
                  <c:v>12.76</c:v>
                </c:pt>
                <c:pt idx="4">
                  <c:v>13.76</c:v>
                </c:pt>
                <c:pt idx="5">
                  <c:v>15.48</c:v>
                </c:pt>
                <c:pt idx="6">
                  <c:v>18.149999999999999</c:v>
                </c:pt>
                <c:pt idx="7">
                  <c:v>19.63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1C85-4C82-B0A0-481A0ECB7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55°C'!$C$67:$E$67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12.100000000000001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85-4C82-B0A0-481A0ECB75F1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85-4C82-B0A0-481A0ECB75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85-4C82-B0A0-481A0ECB75F1}"/>
                </c:ext>
              </c:extLst>
            </c:dLbl>
            <c:dLbl>
              <c:idx val="2"/>
              <c:layout>
                <c:manualLayout>
                  <c:x val="4.7567621867853953E-2"/>
                  <c:y val="8.3224280103060266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BWL 1-S 10: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C85-4C82-B0A0-481A0ECB75F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55°C'!$B$76:$B$78</c:f>
              <c:numCache>
                <c:formatCode>0.00</c:formatCode>
                <c:ptCount val="3"/>
                <c:pt idx="0">
                  <c:v>-3.3154670750382853</c:v>
                </c:pt>
                <c:pt idx="1">
                  <c:v>-3.3154670750382853</c:v>
                </c:pt>
                <c:pt idx="2">
                  <c:v>-3.3154670750382853</c:v>
                </c:pt>
              </c:numCache>
            </c:numRef>
          </c:xVal>
          <c:yVal>
            <c:numRef>
              <c:f>'TEPLOTA VÝSTUPU 55°C'!$C$76:$C$78</c:f>
              <c:numCache>
                <c:formatCode>General</c:formatCode>
                <c:ptCount val="3"/>
                <c:pt idx="0">
                  <c:v>7.3872383869321094</c:v>
                </c:pt>
                <c:pt idx="1">
                  <c:v>7.3872383869321094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1C85-4C82-B0A0-481A0ECB75F1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85-4C82-B0A0-481A0ECB75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85-4C82-B0A0-481A0ECB75F1}"/>
                </c:ext>
              </c:extLst>
            </c:dLbl>
            <c:dLbl>
              <c:idx val="2"/>
              <c:layout>
                <c:manualLayout>
                  <c:x val="-0.21290971020157462"/>
                  <c:y val="8.321699910103895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BWL 1-S 14: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C85-4C82-B0A0-481A0ECB75F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55°C'!$D$76:$D$78</c:f>
              <c:numCache>
                <c:formatCode>0.00</c:formatCode>
                <c:ptCount val="3"/>
                <c:pt idx="0">
                  <c:v>-5.701492537313432</c:v>
                </c:pt>
                <c:pt idx="1">
                  <c:v>-5.701492537313432</c:v>
                </c:pt>
                <c:pt idx="2">
                  <c:v>-5.701492537313432</c:v>
                </c:pt>
              </c:numCache>
            </c:numRef>
          </c:xVal>
          <c:yVal>
            <c:numRef>
              <c:f>'TEPLOTA VÝSTUPU 55°C'!$E$76:$E$78</c:f>
              <c:numCache>
                <c:formatCode>General</c:formatCode>
                <c:ptCount val="3"/>
                <c:pt idx="0">
                  <c:v>8.3496019900497522</c:v>
                </c:pt>
                <c:pt idx="1">
                  <c:v>8.3496019900497522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C85-4C82-B0A0-481A0ECB75F1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55°C'!$G$66:$G$67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55°C'!$H$66:$H$67</c:f>
              <c:numCache>
                <c:formatCode>General</c:formatCode>
                <c:ptCount val="2"/>
                <c:pt idx="0">
                  <c:v>12.100000000000001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C85-4C82-B0A0-481A0ECB75F1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55°C'!$H$63:$H$64</c:f>
              <c:numCache>
                <c:formatCode>General</c:formatCode>
                <c:ptCount val="2"/>
                <c:pt idx="0">
                  <c:v>12.100000000000001</c:v>
                </c:pt>
                <c:pt idx="1">
                  <c:v>12.100000000000001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C85-4C82-B0A0-481A0ECB75F1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85-4C82-B0A0-481A0ECB75F1}"/>
                </c:ext>
              </c:extLst>
            </c:dLbl>
            <c:dLbl>
              <c:idx val="1"/>
              <c:layout>
                <c:manualLayout>
                  <c:x val="0.31755377721210576"/>
                  <c:y val="-0.46268953652403993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BWL 1-S 10: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+ 6 kW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64445350103604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1C85-4C82-B0A0-481A0ECB75F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55°C'!$J$117:$K$117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55°C'!$J$116:$K$116</c:f>
              <c:numCache>
                <c:formatCode>General</c:formatCode>
                <c:ptCount val="2"/>
                <c:pt idx="0">
                  <c:v>4.9294296527674479</c:v>
                </c:pt>
                <c:pt idx="1">
                  <c:v>4.9294296527674479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C85-4C82-B0A0-481A0ECB75F1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85-4C82-B0A0-481A0ECB75F1}"/>
                </c:ext>
              </c:extLst>
            </c:dLbl>
            <c:dLbl>
              <c:idx val="1"/>
              <c:layout>
                <c:manualLayout>
                  <c:x val="5.5652246840500408E-2"/>
                  <c:y val="-0.41536636060570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VÝKON KOMPRESORU BWL 1-S 14: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+ 6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35880894162144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1C85-4C82-B0A0-481A0ECB75F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55°C'!$J$128:$K$128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55°C'!$J$127:$K$127</c:f>
              <c:numCache>
                <c:formatCode>General</c:formatCode>
                <c:ptCount val="2"/>
                <c:pt idx="0">
                  <c:v>6.1987500041313988</c:v>
                </c:pt>
                <c:pt idx="1">
                  <c:v>6.1987500041313988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C85-4C82-B0A0-481A0ECB7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017129420996588"/>
              <c:y val="0.93635069383095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1391290680873742"/>
          <c:y val="0.13344790394513814"/>
          <c:w val="0.26461599471179648"/>
          <c:h val="6.3197884043732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164993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TEPELNÉHO ČERPADLA: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41</xdr:row>
          <xdr:rowOff>104775</xdr:rowOff>
        </xdr:from>
        <xdr:to>
          <xdr:col>1</xdr:col>
          <xdr:colOff>2457450</xdr:colOff>
          <xdr:row>42</xdr:row>
          <xdr:rowOff>123825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2419350</xdr:colOff>
          <xdr:row>41</xdr:row>
          <xdr:rowOff>104775</xdr:rowOff>
        </xdr:from>
        <xdr:to>
          <xdr:col>2</xdr:col>
          <xdr:colOff>219075</xdr:colOff>
          <xdr:row>42</xdr:row>
          <xdr:rowOff>123825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41</xdr:row>
          <xdr:rowOff>104775</xdr:rowOff>
        </xdr:from>
        <xdr:to>
          <xdr:col>3</xdr:col>
          <xdr:colOff>276225</xdr:colOff>
          <xdr:row>42</xdr:row>
          <xdr:rowOff>133350</xdr:rowOff>
        </xdr:to>
        <xdr:sp macro="" textlink="">
          <xdr:nvSpPr>
            <xdr:cNvPr id="3076" name="Option Button 4" descr="BWL 5 + BWL 7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10 + BWL 1-S 14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BWL 1-S 10 na BWL 1-S 14 při výběru, je nutné prokliknout přes tlačítko BWL 1-S 10+ BWL 1-S 14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TEPELNÉHO ČERPADLA: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41</xdr:row>
          <xdr:rowOff>104775</xdr:rowOff>
        </xdr:from>
        <xdr:to>
          <xdr:col>1</xdr:col>
          <xdr:colOff>2457450</xdr:colOff>
          <xdr:row>42</xdr:row>
          <xdr:rowOff>123825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2419350</xdr:colOff>
          <xdr:row>41</xdr:row>
          <xdr:rowOff>104775</xdr:rowOff>
        </xdr:from>
        <xdr:to>
          <xdr:col>2</xdr:col>
          <xdr:colOff>219075</xdr:colOff>
          <xdr:row>42</xdr:row>
          <xdr:rowOff>123825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41</xdr:row>
          <xdr:rowOff>104775</xdr:rowOff>
        </xdr:from>
        <xdr:to>
          <xdr:col>3</xdr:col>
          <xdr:colOff>276225</xdr:colOff>
          <xdr:row>42</xdr:row>
          <xdr:rowOff>133350</xdr:rowOff>
        </xdr:to>
        <xdr:sp macro="" textlink="">
          <xdr:nvSpPr>
            <xdr:cNvPr id="6148" name="Option Button 4" descr="BWL 5 + BWL 7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10 + BWL 1-S 14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68035</xdr:colOff>
      <xdr:row>43</xdr:row>
      <xdr:rowOff>68035</xdr:rowOff>
    </xdr:from>
    <xdr:to>
      <xdr:col>13</xdr:col>
      <xdr:colOff>799</xdr:colOff>
      <xdr:row>45</xdr:row>
      <xdr:rowOff>124064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8035" y="8082642"/>
          <a:ext cx="12015907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BWL 1-S 10 na BWL 1-S 14 při výběru, je nutné prokliknout přes tlačítko BWL 1-S 10+ BWL 1-S 14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TEPELNÉHO ČERPADLA: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41</xdr:row>
          <xdr:rowOff>104775</xdr:rowOff>
        </xdr:from>
        <xdr:to>
          <xdr:col>1</xdr:col>
          <xdr:colOff>2457450</xdr:colOff>
          <xdr:row>42</xdr:row>
          <xdr:rowOff>123825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2419350</xdr:colOff>
          <xdr:row>41</xdr:row>
          <xdr:rowOff>104775</xdr:rowOff>
        </xdr:from>
        <xdr:to>
          <xdr:col>2</xdr:col>
          <xdr:colOff>219075</xdr:colOff>
          <xdr:row>42</xdr:row>
          <xdr:rowOff>123825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41</xdr:row>
          <xdr:rowOff>104775</xdr:rowOff>
        </xdr:from>
        <xdr:to>
          <xdr:col>3</xdr:col>
          <xdr:colOff>276225</xdr:colOff>
          <xdr:row>42</xdr:row>
          <xdr:rowOff>133350</xdr:rowOff>
        </xdr:to>
        <xdr:sp macro="" textlink="">
          <xdr:nvSpPr>
            <xdr:cNvPr id="7172" name="Option Button 4" descr="BWL 5 + BWL 7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10 + BWL 1-S 14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68035</xdr:colOff>
      <xdr:row>43</xdr:row>
      <xdr:rowOff>68035</xdr:rowOff>
    </xdr:from>
    <xdr:to>
      <xdr:col>13</xdr:col>
      <xdr:colOff>799</xdr:colOff>
      <xdr:row>45</xdr:row>
      <xdr:rowOff>124064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8035" y="8082642"/>
          <a:ext cx="12015907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BWL 1-S 10 na BWL 1-S 14 při výběru, je nutné prokliknout přes tlačítko BWL 1-S 10+ BWL 1-S 14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145C-14A1-40B2-BFC2-7E0E589048B7}">
  <sheetPr codeName="List2">
    <pageSetUpPr fitToPage="1"/>
  </sheetPr>
  <dimension ref="A1:BT703"/>
  <sheetViews>
    <sheetView tabSelected="1" zoomScaleNormal="100" workbookViewId="0">
      <selection activeCell="C10" sqref="C10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7"/>
    <col min="73" max="16384" width="9.140625" style="14"/>
  </cols>
  <sheetData>
    <row r="1" spans="1:13" ht="9.9499999999999993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9.9499999999999993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9.9499999999999993" customHeight="1" thickBo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13">
      <c r="A4" s="1"/>
      <c r="B4" s="54" t="s">
        <v>1</v>
      </c>
      <c r="C4" s="54"/>
      <c r="D4" s="54"/>
      <c r="E4" s="11"/>
      <c r="F4" s="11"/>
      <c r="G4" s="11"/>
      <c r="H4" s="11"/>
      <c r="I4" s="11"/>
      <c r="J4" s="11"/>
      <c r="K4" s="11"/>
      <c r="L4" s="11"/>
      <c r="M4" s="2"/>
    </row>
    <row r="5" spans="1:13">
      <c r="A5" s="1"/>
      <c r="B5" s="54"/>
      <c r="C5" s="54"/>
      <c r="D5" s="54"/>
      <c r="E5" s="11"/>
      <c r="F5" s="11"/>
      <c r="G5" s="11"/>
      <c r="H5" s="11"/>
      <c r="I5" s="11"/>
      <c r="J5" s="11"/>
      <c r="K5" s="11"/>
      <c r="L5" s="11"/>
      <c r="M5" s="2"/>
    </row>
    <row r="6" spans="1:13">
      <c r="A6" s="43" t="s">
        <v>2</v>
      </c>
      <c r="B6" s="44"/>
      <c r="C6" s="3">
        <v>-14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>
      <c r="A7" s="43" t="s">
        <v>4</v>
      </c>
      <c r="B7" s="44"/>
      <c r="C7" s="3">
        <v>15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>
      <c r="A8" s="43" t="s">
        <v>5</v>
      </c>
      <c r="B8" s="44"/>
      <c r="C8" s="3">
        <v>8.5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>
      <c r="A9" s="12"/>
      <c r="B9" s="13" t="s">
        <v>7</v>
      </c>
      <c r="C9" s="3">
        <v>4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>
      <c r="A10" s="43" t="s">
        <v>9</v>
      </c>
      <c r="B10" s="44"/>
      <c r="C10" s="3" t="s">
        <v>10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>
      <c r="A11" s="4"/>
      <c r="B11" s="13" t="s">
        <v>11</v>
      </c>
      <c r="C11" s="42">
        <f>D64</f>
        <v>9.5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>
      <c r="A12" s="5"/>
      <c r="B12" s="10"/>
      <c r="C12" s="10"/>
      <c r="D12" s="10"/>
      <c r="E12" s="55" t="s">
        <v>12</v>
      </c>
      <c r="F12" s="55"/>
      <c r="G12" s="55"/>
      <c r="H12" s="55"/>
      <c r="I12" s="55"/>
      <c r="J12" s="55"/>
      <c r="K12" s="55"/>
      <c r="L12" s="55"/>
      <c r="M12" s="2"/>
    </row>
    <row r="13" spans="1:13">
      <c r="A13" s="1"/>
      <c r="B13" s="56" t="s">
        <v>13</v>
      </c>
      <c r="C13" s="57"/>
      <c r="D13" s="57"/>
      <c r="E13" s="55"/>
      <c r="F13" s="55"/>
      <c r="G13" s="55"/>
      <c r="H13" s="55"/>
      <c r="I13" s="55"/>
      <c r="J13" s="55"/>
      <c r="K13" s="55"/>
      <c r="L13" s="55"/>
      <c r="M13" s="2"/>
    </row>
    <row r="14" spans="1:13">
      <c r="A14" s="1"/>
      <c r="B14" s="57"/>
      <c r="C14" s="57"/>
      <c r="D14" s="57"/>
      <c r="E14" s="55"/>
      <c r="F14" s="55"/>
      <c r="G14" s="55"/>
      <c r="H14" s="55"/>
      <c r="I14" s="55"/>
      <c r="J14" s="55"/>
      <c r="K14" s="55"/>
      <c r="L14" s="55"/>
      <c r="M14" s="2"/>
    </row>
    <row r="15" spans="1:13">
      <c r="A15" s="1"/>
      <c r="B15" s="57"/>
      <c r="C15" s="57"/>
      <c r="D15" s="57"/>
      <c r="E15" s="55"/>
      <c r="F15" s="55"/>
      <c r="G15" s="55"/>
      <c r="H15" s="55"/>
      <c r="I15" s="55"/>
      <c r="J15" s="55"/>
      <c r="K15" s="55"/>
      <c r="L15" s="55"/>
      <c r="M15" s="2"/>
    </row>
    <row r="16" spans="1:13">
      <c r="A16" s="1"/>
      <c r="B16" s="57"/>
      <c r="C16" s="57"/>
      <c r="D16" s="57"/>
      <c r="E16" s="55"/>
      <c r="F16" s="55"/>
      <c r="G16" s="55"/>
      <c r="H16" s="55"/>
      <c r="I16" s="55"/>
      <c r="J16" s="55"/>
      <c r="K16" s="55"/>
      <c r="L16" s="55"/>
      <c r="M16" s="2"/>
    </row>
    <row r="17" spans="1:13">
      <c r="A17" s="1"/>
      <c r="B17" s="57"/>
      <c r="C17" s="57"/>
      <c r="D17" s="57"/>
      <c r="E17" s="55"/>
      <c r="F17" s="55"/>
      <c r="G17" s="55"/>
      <c r="H17" s="55"/>
      <c r="I17" s="55"/>
      <c r="J17" s="55"/>
      <c r="K17" s="55"/>
      <c r="L17" s="55"/>
      <c r="M17" s="2"/>
    </row>
    <row r="18" spans="1:13">
      <c r="A18" s="1"/>
      <c r="B18" s="57"/>
      <c r="C18" s="57"/>
      <c r="D18" s="57"/>
      <c r="E18" s="55"/>
      <c r="F18" s="55"/>
      <c r="G18" s="55"/>
      <c r="H18" s="55"/>
      <c r="I18" s="55"/>
      <c r="J18" s="55"/>
      <c r="K18" s="55"/>
      <c r="L18" s="55"/>
      <c r="M18" s="2"/>
    </row>
    <row r="19" spans="1:1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7" customForma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s="17" customForma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s="17" customForma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s="17" customForma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17" customFormat="1">
      <c r="A51" s="18"/>
      <c r="B51" s="18"/>
      <c r="C51" s="18"/>
    </row>
    <row r="52" spans="1:13" s="17" customFormat="1" ht="24">
      <c r="A52" s="58" t="s">
        <v>14</v>
      </c>
      <c r="B52" s="19" t="s">
        <v>15</v>
      </c>
      <c r="C52" s="19" t="s">
        <v>16</v>
      </c>
      <c r="D52" s="19" t="s">
        <v>17</v>
      </c>
      <c r="E52" s="59" t="s">
        <v>18</v>
      </c>
      <c r="F52" s="59"/>
      <c r="G52" s="59"/>
      <c r="H52" s="59"/>
    </row>
    <row r="53" spans="1:13" s="17" customFormat="1">
      <c r="A53" s="58"/>
      <c r="B53" s="20">
        <v>-20</v>
      </c>
      <c r="C53" s="21">
        <v>5</v>
      </c>
      <c r="D53" s="21">
        <v>5.3</v>
      </c>
      <c r="E53" s="60" t="s">
        <v>19</v>
      </c>
      <c r="F53" s="60"/>
      <c r="G53" s="22" t="s">
        <v>10</v>
      </c>
    </row>
    <row r="54" spans="1:13" s="17" customFormat="1">
      <c r="A54" s="58"/>
      <c r="B54" s="23">
        <v>-15</v>
      </c>
      <c r="C54" s="21">
        <v>6.4</v>
      </c>
      <c r="D54" s="21">
        <v>7.3</v>
      </c>
      <c r="E54" s="60"/>
      <c r="F54" s="60"/>
      <c r="G54" s="22" t="s">
        <v>20</v>
      </c>
    </row>
    <row r="55" spans="1:13" s="17" customFormat="1">
      <c r="A55" s="58"/>
      <c r="B55" s="23">
        <v>-7</v>
      </c>
      <c r="C55" s="24">
        <v>8.1</v>
      </c>
      <c r="D55" s="24">
        <v>8.6999999999999993</v>
      </c>
      <c r="E55" s="60" t="s">
        <v>21</v>
      </c>
      <c r="F55" s="60"/>
      <c r="G55" s="22">
        <v>15</v>
      </c>
    </row>
    <row r="56" spans="1:13" s="17" customFormat="1">
      <c r="A56" s="58"/>
      <c r="B56" s="23">
        <v>2</v>
      </c>
      <c r="C56" s="24">
        <v>9.3000000000000007</v>
      </c>
      <c r="D56" s="24">
        <v>10.1</v>
      </c>
      <c r="E56" s="60"/>
      <c r="F56" s="60"/>
      <c r="G56" s="22">
        <v>20</v>
      </c>
    </row>
    <row r="57" spans="1:13" s="17" customFormat="1">
      <c r="A57" s="58"/>
      <c r="B57" s="23">
        <v>7</v>
      </c>
      <c r="C57" s="24">
        <v>12.21</v>
      </c>
      <c r="D57" s="24">
        <v>13.5</v>
      </c>
      <c r="E57" s="60" t="s">
        <v>22</v>
      </c>
      <c r="F57" s="60"/>
      <c r="G57" s="22">
        <v>-12</v>
      </c>
    </row>
    <row r="58" spans="1:13" s="17" customFormat="1">
      <c r="A58" s="58"/>
      <c r="B58" s="23">
        <v>10</v>
      </c>
      <c r="C58" s="24">
        <v>14.8</v>
      </c>
      <c r="D58" s="24">
        <v>17.940000000000001</v>
      </c>
      <c r="E58" s="60"/>
      <c r="F58" s="60"/>
      <c r="G58" s="22">
        <v>-15</v>
      </c>
    </row>
    <row r="59" spans="1:13" s="17" customFormat="1">
      <c r="A59" s="58"/>
      <c r="B59" s="23">
        <v>15</v>
      </c>
      <c r="C59" s="24">
        <v>18.55</v>
      </c>
      <c r="D59" s="24">
        <v>19.53</v>
      </c>
      <c r="E59" s="60"/>
      <c r="F59" s="60"/>
      <c r="G59" s="22">
        <v>-17</v>
      </c>
    </row>
    <row r="60" spans="1:13" s="17" customFormat="1">
      <c r="A60" s="58"/>
      <c r="B60" s="23">
        <v>25</v>
      </c>
      <c r="C60" s="24">
        <v>20.3</v>
      </c>
      <c r="D60" s="24">
        <v>22.8</v>
      </c>
      <c r="E60" s="60"/>
      <c r="F60" s="60"/>
      <c r="G60" s="22">
        <v>-20</v>
      </c>
    </row>
    <row r="61" spans="1:13" s="17" customFormat="1">
      <c r="A61" s="58"/>
      <c r="B61" s="23">
        <v>35</v>
      </c>
      <c r="C61" s="24">
        <v>22.47</v>
      </c>
      <c r="D61" s="24">
        <v>24.9</v>
      </c>
    </row>
    <row r="62" spans="1:13" s="17" customFormat="1" ht="15" customHeight="1">
      <c r="A62" s="58" t="s">
        <v>23</v>
      </c>
      <c r="B62" s="22" t="s">
        <v>24</v>
      </c>
      <c r="C62" s="25" t="s">
        <v>25</v>
      </c>
      <c r="D62" s="25" t="s">
        <v>26</v>
      </c>
      <c r="E62" s="22"/>
      <c r="F62" s="63" t="s">
        <v>27</v>
      </c>
      <c r="G62" s="16" t="s">
        <v>25</v>
      </c>
      <c r="H62" s="16" t="s">
        <v>26</v>
      </c>
    </row>
    <row r="63" spans="1:13" s="17" customFormat="1" ht="15" customHeight="1">
      <c r="A63" s="58"/>
      <c r="B63" s="26" t="s">
        <v>28</v>
      </c>
      <c r="C63" s="25">
        <f>C7</f>
        <v>15</v>
      </c>
      <c r="D63" s="25">
        <f>C6</f>
        <v>-14</v>
      </c>
      <c r="E63" s="25" t="s">
        <v>3</v>
      </c>
      <c r="F63" s="63"/>
      <c r="G63" s="27">
        <v>-15</v>
      </c>
      <c r="H63" s="16">
        <f>D64</f>
        <v>9.5</v>
      </c>
    </row>
    <row r="64" spans="1:13" s="17" customFormat="1" ht="15.75" customHeight="1">
      <c r="A64" s="58"/>
      <c r="B64" s="26" t="s">
        <v>5</v>
      </c>
      <c r="C64" s="28">
        <v>0</v>
      </c>
      <c r="D64" s="25">
        <f>IF(C10="OTOPNÁ TĚLESA",(C8+0.25*C9)*1.1,(C8+0.25*C9*1))</f>
        <v>9.5</v>
      </c>
      <c r="E64" s="25" t="s">
        <v>6</v>
      </c>
      <c r="F64" s="63"/>
      <c r="G64" s="16">
        <f>D63</f>
        <v>-14</v>
      </c>
      <c r="H64" s="16">
        <f>D64</f>
        <v>9.5</v>
      </c>
    </row>
    <row r="65" spans="1:10" s="17" customFormat="1" ht="15" customHeight="1">
      <c r="A65" s="58"/>
      <c r="B65" s="59" t="s">
        <v>29</v>
      </c>
      <c r="C65" s="59"/>
      <c r="D65" s="59"/>
      <c r="E65" s="59"/>
      <c r="F65" s="63" t="s">
        <v>30</v>
      </c>
      <c r="G65" s="16" t="s">
        <v>25</v>
      </c>
      <c r="H65" s="16" t="s">
        <v>26</v>
      </c>
    </row>
    <row r="66" spans="1:10" s="17" customFormat="1" ht="15" customHeight="1">
      <c r="A66" s="58"/>
      <c r="B66" s="16" t="s">
        <v>25</v>
      </c>
      <c r="C66" s="16">
        <f>C63</f>
        <v>15</v>
      </c>
      <c r="D66" s="29">
        <f>D63</f>
        <v>-14</v>
      </c>
      <c r="E66" s="16">
        <f>D63</f>
        <v>-14</v>
      </c>
      <c r="F66" s="63"/>
      <c r="G66" s="27">
        <f>G64</f>
        <v>-14</v>
      </c>
      <c r="H66" s="16">
        <f>H63</f>
        <v>9.5</v>
      </c>
    </row>
    <row r="67" spans="1:10" s="17" customFormat="1" ht="15.75" customHeight="1">
      <c r="A67" s="58"/>
      <c r="B67" s="16" t="s">
        <v>26</v>
      </c>
      <c r="C67" s="29">
        <f>C64</f>
        <v>0</v>
      </c>
      <c r="D67" s="16">
        <f>D64</f>
        <v>9.5</v>
      </c>
      <c r="E67" s="29">
        <f>C64</f>
        <v>0</v>
      </c>
      <c r="F67" s="63"/>
      <c r="G67" s="16">
        <f>G64</f>
        <v>-14</v>
      </c>
      <c r="H67" s="16">
        <v>0</v>
      </c>
    </row>
    <row r="68" spans="1:10" s="17" customFormat="1" ht="15" customHeight="1">
      <c r="A68" s="58"/>
      <c r="B68" s="59" t="s">
        <v>31</v>
      </c>
      <c r="C68" s="59"/>
      <c r="D68" s="59"/>
      <c r="E68" s="59"/>
    </row>
    <row r="69" spans="1:10" s="17" customFormat="1" ht="15" customHeight="1">
      <c r="A69" s="58"/>
      <c r="B69" s="16" t="s">
        <v>32</v>
      </c>
      <c r="C69" s="30" t="s">
        <v>25</v>
      </c>
      <c r="D69" s="31" t="s">
        <v>26</v>
      </c>
      <c r="E69" s="62"/>
    </row>
    <row r="70" spans="1:10" s="17" customFormat="1" ht="15" customHeight="1">
      <c r="A70" s="58"/>
      <c r="B70" s="30">
        <v>1</v>
      </c>
      <c r="C70" s="30">
        <f>C63</f>
        <v>15</v>
      </c>
      <c r="D70" s="31">
        <f>C64</f>
        <v>0</v>
      </c>
      <c r="E70" s="62"/>
    </row>
    <row r="71" spans="1:10" s="17" customFormat="1" ht="15.75" customHeight="1">
      <c r="A71" s="58"/>
      <c r="B71" s="30">
        <v>2</v>
      </c>
      <c r="C71" s="30">
        <f>D63</f>
        <v>-14</v>
      </c>
      <c r="D71" s="30">
        <f>D64</f>
        <v>9.5</v>
      </c>
      <c r="E71" s="62"/>
    </row>
    <row r="72" spans="1:10" s="17" customFormat="1">
      <c r="A72" s="58"/>
      <c r="B72" s="32"/>
      <c r="C72" s="32" t="s">
        <v>33</v>
      </c>
      <c r="D72" s="32" t="s">
        <v>34</v>
      </c>
      <c r="E72" s="62"/>
    </row>
    <row r="73" spans="1:10" s="17" customFormat="1">
      <c r="A73" s="58"/>
      <c r="B73" s="16" t="s">
        <v>35</v>
      </c>
      <c r="C73" s="33" cm="1">
        <f t="array" ref="C73:D73">LINEST(D70:D71,C70:C71,1)</f>
        <v>-0.32758620689655177</v>
      </c>
      <c r="D73" s="34">
        <v>4.9137931034482758</v>
      </c>
      <c r="E73" s="62"/>
    </row>
    <row r="74" spans="1:10" s="17" customFormat="1" ht="15" customHeight="1">
      <c r="A74" s="58" t="s">
        <v>36</v>
      </c>
      <c r="B74" s="64" t="s">
        <v>16</v>
      </c>
      <c r="C74" s="64"/>
      <c r="D74" s="64" t="s">
        <v>17</v>
      </c>
      <c r="E74" s="64"/>
      <c r="F74" s="58"/>
      <c r="G74" s="58"/>
      <c r="H74" s="58"/>
      <c r="I74" s="58"/>
      <c r="J74" s="58"/>
    </row>
    <row r="75" spans="1:10" s="17" customFormat="1" ht="15" customHeight="1">
      <c r="A75" s="58"/>
      <c r="B75" s="28" t="s">
        <v>25</v>
      </c>
      <c r="C75" s="28" t="s">
        <v>26</v>
      </c>
      <c r="D75" s="28" t="s">
        <v>25</v>
      </c>
      <c r="E75" s="28" t="s">
        <v>26</v>
      </c>
      <c r="F75" s="58"/>
      <c r="G75" s="58"/>
      <c r="H75" s="58"/>
      <c r="I75" s="58"/>
      <c r="J75" s="58"/>
    </row>
    <row r="76" spans="1:10" s="17" customFormat="1" ht="15" customHeight="1">
      <c r="A76" s="58"/>
      <c r="B76" s="35">
        <f>B77</f>
        <v>-8.6536312849161945</v>
      </c>
      <c r="C76" s="36">
        <f>C77</f>
        <v>7.7486033519553059</v>
      </c>
      <c r="D76" s="35">
        <f>D77</f>
        <v>-9.970840480274445</v>
      </c>
      <c r="E76" s="36">
        <f>E77</f>
        <v>8.1801029159519736</v>
      </c>
      <c r="F76" s="58"/>
      <c r="G76" s="58"/>
      <c r="H76" s="58"/>
      <c r="I76" s="58"/>
      <c r="J76" s="58"/>
    </row>
    <row r="77" spans="1:10" s="17" customFormat="1" ht="15" customHeight="1">
      <c r="A77" s="58"/>
      <c r="B77" s="37">
        <f>J89</f>
        <v>-8.6536312849161945</v>
      </c>
      <c r="C77" s="36">
        <f>J88</f>
        <v>7.7486033519553059</v>
      </c>
      <c r="D77" s="35">
        <f>J100</f>
        <v>-9.970840480274445</v>
      </c>
      <c r="E77" s="38">
        <f>J99</f>
        <v>8.1801029159519736</v>
      </c>
      <c r="F77" s="58"/>
      <c r="G77" s="58"/>
      <c r="H77" s="58"/>
      <c r="I77" s="58"/>
      <c r="J77" s="58"/>
    </row>
    <row r="78" spans="1:10" s="17" customFormat="1" ht="15" customHeight="1">
      <c r="A78" s="58"/>
      <c r="B78" s="35">
        <f>B77</f>
        <v>-8.6536312849161945</v>
      </c>
      <c r="C78" s="36">
        <v>0</v>
      </c>
      <c r="D78" s="35">
        <f>D77</f>
        <v>-9.970840480274445</v>
      </c>
      <c r="E78" s="36">
        <v>0</v>
      </c>
      <c r="F78" s="58"/>
      <c r="G78" s="58"/>
      <c r="H78" s="58"/>
      <c r="I78" s="58"/>
      <c r="J78" s="58"/>
    </row>
    <row r="79" spans="1:10" s="17" customFormat="1" ht="15" customHeight="1">
      <c r="A79" s="58"/>
      <c r="B79" s="62" t="s">
        <v>37</v>
      </c>
      <c r="C79" s="62"/>
      <c r="D79" s="62"/>
      <c r="E79" s="62"/>
      <c r="F79" s="62"/>
      <c r="G79" s="62"/>
      <c r="H79" s="62"/>
      <c r="I79" s="62"/>
      <c r="J79" s="62"/>
    </row>
    <row r="80" spans="1:10" s="17" customFormat="1" ht="15" customHeight="1">
      <c r="A80" s="58"/>
      <c r="B80" s="17" t="s">
        <v>38</v>
      </c>
      <c r="C80" s="17" t="s">
        <v>39</v>
      </c>
      <c r="D80" s="17" t="s">
        <v>26</v>
      </c>
      <c r="E80" s="17" t="s">
        <v>40</v>
      </c>
      <c r="F80" s="17" t="s">
        <v>41</v>
      </c>
      <c r="G80" s="17" t="s">
        <v>42</v>
      </c>
      <c r="H80" s="62" t="s">
        <v>43</v>
      </c>
      <c r="I80" s="62"/>
      <c r="J80" s="62"/>
    </row>
    <row r="81" spans="1:10" s="17" customFormat="1" ht="15" customHeight="1">
      <c r="A81" s="58"/>
      <c r="B81" s="17">
        <f t="shared" ref="B81:C89" si="0">B53</f>
        <v>-20</v>
      </c>
      <c r="C81" s="17">
        <f t="shared" si="0"/>
        <v>5</v>
      </c>
      <c r="D81" s="17">
        <f>$C$73*B81+$D$73</f>
        <v>11.465517241379311</v>
      </c>
      <c r="E81" s="17">
        <f>D81-C81</f>
        <v>6.4655172413793114</v>
      </c>
      <c r="F81" s="17">
        <f>IF(SIGN(E81*E82)=1,0,1)</f>
        <v>0</v>
      </c>
      <c r="G81" s="61">
        <f>MATCH(1,F81:F89,0)</f>
        <v>2</v>
      </c>
      <c r="H81" s="17" t="s">
        <v>25</v>
      </c>
      <c r="I81" s="17" t="s">
        <v>44</v>
      </c>
      <c r="J81" s="17" t="s">
        <v>45</v>
      </c>
    </row>
    <row r="82" spans="1:10" s="17" customFormat="1" ht="15" customHeight="1">
      <c r="A82" s="58"/>
      <c r="B82" s="17">
        <f t="shared" si="0"/>
        <v>-15</v>
      </c>
      <c r="C82" s="17">
        <f t="shared" si="0"/>
        <v>6.4</v>
      </c>
      <c r="D82" s="17">
        <f t="shared" ref="D82:D89" si="1">$C$73*B82+$D$73</f>
        <v>9.8275862068965516</v>
      </c>
      <c r="E82" s="17">
        <f t="shared" ref="E82:E89" si="2">D82-C82</f>
        <v>3.4275862068965512</v>
      </c>
      <c r="F82" s="17">
        <f t="shared" ref="F82:F88" si="3">IF(SIGN(E82*E83)=1,0,1)</f>
        <v>1</v>
      </c>
      <c r="G82" s="61"/>
      <c r="H82" s="17">
        <f>INDEX(B81:B89,G81)</f>
        <v>-15</v>
      </c>
      <c r="I82" s="17">
        <f>INDEX(C81:C89,G81)</f>
        <v>6.4</v>
      </c>
      <c r="J82" s="17">
        <f>INDEX(D81:D89,G81)</f>
        <v>9.8275862068965516</v>
      </c>
    </row>
    <row r="83" spans="1:10" s="17" customFormat="1" ht="15" customHeight="1">
      <c r="A83" s="58"/>
      <c r="B83" s="17">
        <f t="shared" si="0"/>
        <v>-7</v>
      </c>
      <c r="C83" s="17">
        <f t="shared" si="0"/>
        <v>8.1</v>
      </c>
      <c r="D83" s="17">
        <f t="shared" si="1"/>
        <v>7.2068965517241388</v>
      </c>
      <c r="E83" s="17">
        <f t="shared" si="2"/>
        <v>-0.89310344827586086</v>
      </c>
      <c r="F83" s="17">
        <f t="shared" si="3"/>
        <v>0</v>
      </c>
      <c r="G83" s="61"/>
      <c r="H83" s="17">
        <f>INDEX(B81:B89,G81+1)</f>
        <v>-7</v>
      </c>
      <c r="I83" s="17">
        <f>INDEX(C81:C89,G81+1)</f>
        <v>8.1</v>
      </c>
      <c r="J83" s="17">
        <f>INDEX(D81:D89,G81+1)</f>
        <v>7.2068965517241388</v>
      </c>
    </row>
    <row r="84" spans="1:10" s="17" customFormat="1" ht="15" customHeight="1">
      <c r="A84" s="58"/>
      <c r="B84" s="17">
        <f t="shared" si="0"/>
        <v>2</v>
      </c>
      <c r="C84" s="17">
        <f t="shared" si="0"/>
        <v>9.3000000000000007</v>
      </c>
      <c r="D84" s="17">
        <f t="shared" si="1"/>
        <v>4.2586206896551726</v>
      </c>
      <c r="E84" s="17">
        <f t="shared" si="2"/>
        <v>-5.0413793103448281</v>
      </c>
      <c r="F84" s="17">
        <f t="shared" si="3"/>
        <v>0</v>
      </c>
      <c r="G84" s="61"/>
      <c r="H84" s="62" t="s">
        <v>46</v>
      </c>
      <c r="I84" s="62"/>
      <c r="J84" s="62"/>
    </row>
    <row r="85" spans="1:10" s="17" customFormat="1">
      <c r="A85" s="58"/>
      <c r="B85" s="17">
        <f t="shared" si="0"/>
        <v>7</v>
      </c>
      <c r="C85" s="17">
        <f t="shared" si="0"/>
        <v>12.21</v>
      </c>
      <c r="D85" s="17">
        <f t="shared" si="1"/>
        <v>2.6206896551724133</v>
      </c>
      <c r="E85" s="17">
        <f t="shared" si="2"/>
        <v>-9.589310344827588</v>
      </c>
      <c r="F85" s="17">
        <f t="shared" si="3"/>
        <v>0</v>
      </c>
      <c r="G85" s="61"/>
      <c r="H85" s="30" t="s">
        <v>47</v>
      </c>
      <c r="I85" s="17">
        <f>SLOPE(I82:I83,H82:H83)</f>
        <v>0.21249999999999991</v>
      </c>
      <c r="J85" s="17">
        <f>SLOPE(J82:J83,H82:H83)</f>
        <v>-0.3275862068965516</v>
      </c>
    </row>
    <row r="86" spans="1:10" s="17" customFormat="1">
      <c r="A86" s="58"/>
      <c r="B86" s="17">
        <f t="shared" si="0"/>
        <v>10</v>
      </c>
      <c r="C86" s="17">
        <f t="shared" si="0"/>
        <v>14.8</v>
      </c>
      <c r="D86" s="17">
        <f t="shared" si="1"/>
        <v>1.637931034482758</v>
      </c>
      <c r="E86" s="17">
        <f t="shared" si="2"/>
        <v>-13.162068965517243</v>
      </c>
      <c r="F86" s="17">
        <f t="shared" si="3"/>
        <v>0</v>
      </c>
      <c r="G86" s="61"/>
      <c r="H86" s="30" t="s">
        <v>48</v>
      </c>
      <c r="I86" s="17">
        <f>INTERCEPT(I82:I83,H82:H83)</f>
        <v>9.5874999999999986</v>
      </c>
      <c r="J86" s="17">
        <f>INTERCEPT(J82:J83,H82:H83)</f>
        <v>4.9137931034482776</v>
      </c>
    </row>
    <row r="87" spans="1:10" s="17" customFormat="1">
      <c r="A87" s="58"/>
      <c r="B87" s="17">
        <f t="shared" si="0"/>
        <v>15</v>
      </c>
      <c r="C87" s="17">
        <f t="shared" si="0"/>
        <v>18.55</v>
      </c>
      <c r="D87" s="17">
        <f t="shared" si="1"/>
        <v>0</v>
      </c>
      <c r="E87" s="17">
        <f t="shared" si="2"/>
        <v>-18.55</v>
      </c>
      <c r="F87" s="17">
        <f t="shared" si="3"/>
        <v>0</v>
      </c>
      <c r="G87" s="61"/>
      <c r="H87" s="62" t="s">
        <v>49</v>
      </c>
      <c r="I87" s="62"/>
      <c r="J87" s="62"/>
    </row>
    <row r="88" spans="1:10" s="17" customFormat="1">
      <c r="A88" s="58"/>
      <c r="B88" s="17">
        <f t="shared" si="0"/>
        <v>25</v>
      </c>
      <c r="C88" s="17">
        <f t="shared" si="0"/>
        <v>20.3</v>
      </c>
      <c r="D88" s="17">
        <f t="shared" si="1"/>
        <v>-3.2758620689655178</v>
      </c>
      <c r="E88" s="17">
        <f t="shared" si="2"/>
        <v>-23.57586206896552</v>
      </c>
      <c r="F88" s="17">
        <f t="shared" si="3"/>
        <v>0</v>
      </c>
      <c r="G88" s="61"/>
      <c r="H88" s="62" t="s">
        <v>50</v>
      </c>
      <c r="I88" s="62"/>
      <c r="J88" s="39">
        <f>(J85*I86-I85*J86)/(J85-I85)</f>
        <v>7.7486033519553059</v>
      </c>
    </row>
    <row r="89" spans="1:10" s="17" customFormat="1">
      <c r="A89" s="58"/>
      <c r="B89" s="17">
        <f t="shared" si="0"/>
        <v>35</v>
      </c>
      <c r="C89" s="17">
        <f t="shared" si="0"/>
        <v>22.47</v>
      </c>
      <c r="D89" s="17">
        <f t="shared" si="1"/>
        <v>-6.5517241379310356</v>
      </c>
      <c r="E89" s="17">
        <f t="shared" si="2"/>
        <v>-29.021724137931034</v>
      </c>
      <c r="F89" s="17">
        <f>H67</f>
        <v>0</v>
      </c>
      <c r="G89" s="61"/>
      <c r="H89" s="62" t="s">
        <v>51</v>
      </c>
      <c r="I89" s="62"/>
      <c r="J89" s="39">
        <f>(J88-J86)/J85</f>
        <v>-8.6536312849161945</v>
      </c>
    </row>
    <row r="90" spans="1:10" s="17" customFormat="1">
      <c r="A90" s="58"/>
      <c r="B90" s="62" t="s">
        <v>52</v>
      </c>
      <c r="C90" s="62"/>
      <c r="D90" s="62"/>
      <c r="E90" s="62"/>
      <c r="F90" s="62"/>
      <c r="G90" s="62"/>
      <c r="H90" s="62"/>
      <c r="I90" s="62"/>
      <c r="J90" s="62"/>
    </row>
    <row r="91" spans="1:10" s="17" customFormat="1">
      <c r="A91" s="58"/>
      <c r="B91" s="17" t="s">
        <v>38</v>
      </c>
      <c r="C91" s="17" t="s">
        <v>39</v>
      </c>
      <c r="D91" s="17" t="s">
        <v>26</v>
      </c>
      <c r="E91" s="17" t="s">
        <v>40</v>
      </c>
      <c r="F91" s="17" t="s">
        <v>41</v>
      </c>
      <c r="G91" s="17" t="s">
        <v>42</v>
      </c>
      <c r="H91" s="62" t="s">
        <v>43</v>
      </c>
      <c r="I91" s="62"/>
      <c r="J91" s="62"/>
    </row>
    <row r="92" spans="1:10" s="17" customFormat="1">
      <c r="A92" s="58"/>
      <c r="B92" s="17">
        <f>B53</f>
        <v>-20</v>
      </c>
      <c r="C92" s="17">
        <f>D53</f>
        <v>5.3</v>
      </c>
      <c r="D92" s="17">
        <f>$C$73*B92+$D$73</f>
        <v>11.465517241379311</v>
      </c>
      <c r="E92" s="17">
        <f>D92-C92</f>
        <v>6.1655172413793116</v>
      </c>
      <c r="F92" s="17">
        <f>IF(SIGN(E92*E93)=1,0,1)</f>
        <v>0</v>
      </c>
      <c r="G92" s="61">
        <f>MATCH(1,F92:F100,0)</f>
        <v>2</v>
      </c>
      <c r="H92" s="17" t="s">
        <v>25</v>
      </c>
      <c r="I92" s="17" t="s">
        <v>44</v>
      </c>
      <c r="J92" s="17" t="s">
        <v>45</v>
      </c>
    </row>
    <row r="93" spans="1:10" s="17" customFormat="1">
      <c r="A93" s="58"/>
      <c r="B93" s="17">
        <f t="shared" ref="B93:B100" si="4">B54</f>
        <v>-15</v>
      </c>
      <c r="C93" s="17">
        <f t="shared" ref="C93:C100" si="5">D54</f>
        <v>7.3</v>
      </c>
      <c r="D93" s="17">
        <f t="shared" ref="D93:D100" si="6">$C$73*B93+$D$73</f>
        <v>9.8275862068965516</v>
      </c>
      <c r="E93" s="17">
        <f t="shared" ref="E93:E100" si="7">D93-C93</f>
        <v>2.5275862068965518</v>
      </c>
      <c r="F93" s="17">
        <f t="shared" ref="F93:F99" si="8">IF(SIGN(E93*E94)=1,0,1)</f>
        <v>1</v>
      </c>
      <c r="G93" s="61"/>
      <c r="H93" s="17">
        <f>INDEX(B92:B100,G92)</f>
        <v>-15</v>
      </c>
      <c r="I93" s="17">
        <f>INDEX(C92:C100,G92)</f>
        <v>7.3</v>
      </c>
      <c r="J93" s="17">
        <f>INDEX(D92:D100,G92)</f>
        <v>9.8275862068965516</v>
      </c>
    </row>
    <row r="94" spans="1:10" s="17" customFormat="1">
      <c r="A94" s="58"/>
      <c r="B94" s="17">
        <f t="shared" si="4"/>
        <v>-7</v>
      </c>
      <c r="C94" s="17">
        <f t="shared" si="5"/>
        <v>8.6999999999999993</v>
      </c>
      <c r="D94" s="17">
        <f t="shared" si="6"/>
        <v>7.2068965517241388</v>
      </c>
      <c r="E94" s="17">
        <f t="shared" si="7"/>
        <v>-1.4931034482758605</v>
      </c>
      <c r="F94" s="17">
        <f t="shared" si="8"/>
        <v>0</v>
      </c>
      <c r="G94" s="61"/>
      <c r="H94" s="17">
        <f>INDEX(B92:B100,G92+1)</f>
        <v>-7</v>
      </c>
      <c r="I94" s="17">
        <f>INDEX(C92:C100,G92+1)</f>
        <v>8.6999999999999993</v>
      </c>
      <c r="J94" s="17">
        <f>INDEX(D92:D100,G92+1)</f>
        <v>7.2068965517241388</v>
      </c>
    </row>
    <row r="95" spans="1:10" s="17" customFormat="1">
      <c r="A95" s="58"/>
      <c r="B95" s="17">
        <f t="shared" si="4"/>
        <v>2</v>
      </c>
      <c r="C95" s="17">
        <f t="shared" si="5"/>
        <v>10.1</v>
      </c>
      <c r="D95" s="17">
        <f t="shared" si="6"/>
        <v>4.2586206896551726</v>
      </c>
      <c r="E95" s="17">
        <f t="shared" si="7"/>
        <v>-5.841379310344827</v>
      </c>
      <c r="F95" s="17">
        <f t="shared" si="8"/>
        <v>0</v>
      </c>
      <c r="G95" s="61"/>
      <c r="H95" s="62" t="s">
        <v>46</v>
      </c>
      <c r="I95" s="62"/>
      <c r="J95" s="62"/>
    </row>
    <row r="96" spans="1:10" s="17" customFormat="1">
      <c r="A96" s="58"/>
      <c r="B96" s="17">
        <f t="shared" si="4"/>
        <v>7</v>
      </c>
      <c r="C96" s="17">
        <f t="shared" si="5"/>
        <v>13.5</v>
      </c>
      <c r="D96" s="17">
        <f t="shared" si="6"/>
        <v>2.6206896551724133</v>
      </c>
      <c r="E96" s="17">
        <f t="shared" si="7"/>
        <v>-10.879310344827587</v>
      </c>
      <c r="F96" s="17">
        <f t="shared" si="8"/>
        <v>0</v>
      </c>
      <c r="G96" s="61"/>
      <c r="H96" s="30" t="s">
        <v>47</v>
      </c>
      <c r="I96" s="17">
        <f>SLOPE(I93:I94,H93:H94)</f>
        <v>0.17499999999999993</v>
      </c>
      <c r="J96" s="17">
        <f>SLOPE(J93:J94,H93:H94)</f>
        <v>-0.3275862068965516</v>
      </c>
    </row>
    <row r="97" spans="1:10" s="17" customFormat="1">
      <c r="A97" s="58"/>
      <c r="B97" s="17">
        <f t="shared" si="4"/>
        <v>10</v>
      </c>
      <c r="C97" s="17">
        <f t="shared" si="5"/>
        <v>17.940000000000001</v>
      </c>
      <c r="D97" s="17">
        <f t="shared" si="6"/>
        <v>1.637931034482758</v>
      </c>
      <c r="E97" s="17">
        <f t="shared" si="7"/>
        <v>-16.302068965517243</v>
      </c>
      <c r="F97" s="17">
        <f t="shared" si="8"/>
        <v>0</v>
      </c>
      <c r="G97" s="61"/>
      <c r="H97" s="30" t="s">
        <v>48</v>
      </c>
      <c r="I97" s="17">
        <f>INTERCEPT(I93:I94,H93:H94)</f>
        <v>9.9249999999999989</v>
      </c>
      <c r="J97" s="17">
        <f>INTERCEPT(J93:J94,H93:H94)</f>
        <v>4.9137931034482776</v>
      </c>
    </row>
    <row r="98" spans="1:10" s="17" customFormat="1">
      <c r="A98" s="58"/>
      <c r="B98" s="17">
        <f t="shared" si="4"/>
        <v>15</v>
      </c>
      <c r="C98" s="17">
        <f t="shared" si="5"/>
        <v>19.53</v>
      </c>
      <c r="D98" s="17">
        <f t="shared" si="6"/>
        <v>0</v>
      </c>
      <c r="E98" s="17">
        <f t="shared" si="7"/>
        <v>-19.53</v>
      </c>
      <c r="F98" s="17">
        <f t="shared" si="8"/>
        <v>0</v>
      </c>
      <c r="G98" s="61"/>
      <c r="H98" s="62" t="s">
        <v>49</v>
      </c>
      <c r="I98" s="62"/>
      <c r="J98" s="62"/>
    </row>
    <row r="99" spans="1:10" s="17" customFormat="1">
      <c r="A99" s="58"/>
      <c r="B99" s="17">
        <f t="shared" si="4"/>
        <v>25</v>
      </c>
      <c r="C99" s="17">
        <f t="shared" si="5"/>
        <v>22.8</v>
      </c>
      <c r="D99" s="17">
        <f t="shared" si="6"/>
        <v>-3.2758620689655178</v>
      </c>
      <c r="E99" s="17">
        <f t="shared" si="7"/>
        <v>-26.07586206896552</v>
      </c>
      <c r="F99" s="17">
        <f t="shared" si="8"/>
        <v>0</v>
      </c>
      <c r="G99" s="61"/>
      <c r="H99" s="62" t="s">
        <v>50</v>
      </c>
      <c r="I99" s="62"/>
      <c r="J99" s="39">
        <f>(J96*I97-I96*J97)/(J96-I96)</f>
        <v>8.1801029159519736</v>
      </c>
    </row>
    <row r="100" spans="1:10" s="17" customFormat="1">
      <c r="A100" s="58"/>
      <c r="B100" s="17">
        <f t="shared" si="4"/>
        <v>35</v>
      </c>
      <c r="C100" s="17">
        <f t="shared" si="5"/>
        <v>24.9</v>
      </c>
      <c r="D100" s="17">
        <f t="shared" si="6"/>
        <v>-6.5517241379310356</v>
      </c>
      <c r="E100" s="17">
        <f t="shared" si="7"/>
        <v>-31.451724137931034</v>
      </c>
      <c r="F100" s="17">
        <f>F89</f>
        <v>0</v>
      </c>
      <c r="G100" s="61"/>
      <c r="H100" s="62" t="s">
        <v>51</v>
      </c>
      <c r="I100" s="62"/>
      <c r="J100" s="39">
        <f>(J99-J97)/J96</f>
        <v>-9.970840480274445</v>
      </c>
    </row>
    <row r="101" spans="1:10" s="17" customFormat="1" ht="15" customHeight="1">
      <c r="A101" s="58" t="s">
        <v>53</v>
      </c>
      <c r="B101" s="59" t="s">
        <v>54</v>
      </c>
      <c r="C101" s="59"/>
      <c r="D101" s="59"/>
      <c r="E101" s="59"/>
      <c r="F101" s="59"/>
      <c r="G101" s="59"/>
      <c r="H101" s="59"/>
      <c r="I101" s="59"/>
      <c r="J101" s="59"/>
    </row>
    <row r="102" spans="1:10" s="17" customFormat="1" ht="15" customHeight="1">
      <c r="A102" s="58"/>
      <c r="B102" s="16" t="s">
        <v>32</v>
      </c>
      <c r="C102" s="30" t="s">
        <v>25</v>
      </c>
      <c r="D102" s="31" t="s">
        <v>26</v>
      </c>
      <c r="E102" s="62"/>
      <c r="F102" s="62"/>
      <c r="G102" s="62"/>
      <c r="H102" s="62"/>
      <c r="I102" s="62"/>
      <c r="J102" s="62"/>
    </row>
    <row r="103" spans="1:10" s="17" customFormat="1" ht="15" customHeight="1">
      <c r="A103" s="58"/>
      <c r="B103" s="30">
        <v>1</v>
      </c>
      <c r="C103" s="30">
        <f>G66-0.01</f>
        <v>-14.01</v>
      </c>
      <c r="D103" s="31">
        <f>H66</f>
        <v>9.5</v>
      </c>
      <c r="E103" s="62"/>
      <c r="F103" s="62"/>
      <c r="G103" s="62"/>
      <c r="H103" s="62"/>
      <c r="I103" s="62"/>
      <c r="J103" s="62"/>
    </row>
    <row r="104" spans="1:10" s="17" customFormat="1" ht="15" customHeight="1">
      <c r="A104" s="58"/>
      <c r="B104" s="30">
        <v>2</v>
      </c>
      <c r="C104" s="30">
        <f>G67</f>
        <v>-14</v>
      </c>
      <c r="D104" s="30">
        <f>H67</f>
        <v>0</v>
      </c>
      <c r="E104" s="62"/>
      <c r="F104" s="62"/>
      <c r="G104" s="62"/>
      <c r="H104" s="62"/>
      <c r="I104" s="62"/>
      <c r="J104" s="62"/>
    </row>
    <row r="105" spans="1:10" s="17" customFormat="1" ht="15.75" customHeight="1">
      <c r="A105" s="58"/>
      <c r="B105" s="32"/>
      <c r="C105" s="32" t="s">
        <v>33</v>
      </c>
      <c r="D105" s="32" t="s">
        <v>34</v>
      </c>
      <c r="E105" s="62"/>
      <c r="F105" s="62"/>
      <c r="G105" s="62"/>
      <c r="H105" s="62"/>
      <c r="I105" s="62"/>
      <c r="J105" s="62"/>
    </row>
    <row r="106" spans="1:10" s="17" customFormat="1" ht="15.75" customHeight="1">
      <c r="A106" s="58"/>
      <c r="B106" s="16" t="s">
        <v>35</v>
      </c>
      <c r="C106" s="40" cm="1">
        <f t="array" ref="C106:D106">LINEST(D103:D104,C103:C104,1)</f>
        <v>-950.00000000002024</v>
      </c>
      <c r="D106" s="34">
        <v>-13300.000000000282</v>
      </c>
      <c r="E106" s="62"/>
      <c r="F106" s="62"/>
      <c r="G106" s="62"/>
      <c r="H106" s="62"/>
      <c r="I106" s="62"/>
      <c r="J106" s="62"/>
    </row>
    <row r="107" spans="1:10" s="17" customFormat="1" ht="15" customHeight="1">
      <c r="A107" s="58"/>
      <c r="B107" s="62" t="s">
        <v>37</v>
      </c>
      <c r="C107" s="62"/>
      <c r="D107" s="62"/>
      <c r="E107" s="62"/>
      <c r="F107" s="62"/>
      <c r="G107" s="62"/>
      <c r="H107" s="62"/>
      <c r="I107" s="62"/>
      <c r="J107" s="62"/>
    </row>
    <row r="108" spans="1:10" s="17" customFormat="1" ht="15" customHeight="1">
      <c r="A108" s="58"/>
      <c r="B108" s="17" t="s">
        <v>38</v>
      </c>
      <c r="C108" s="17" t="s">
        <v>39</v>
      </c>
      <c r="D108" s="17" t="s">
        <v>26</v>
      </c>
      <c r="E108" s="17" t="s">
        <v>40</v>
      </c>
      <c r="F108" s="17" t="s">
        <v>41</v>
      </c>
      <c r="G108" s="17" t="s">
        <v>42</v>
      </c>
      <c r="H108" s="62" t="s">
        <v>43</v>
      </c>
      <c r="I108" s="62"/>
      <c r="J108" s="62"/>
    </row>
    <row r="109" spans="1:10" s="17" customFormat="1" ht="15" customHeight="1">
      <c r="A109" s="58"/>
      <c r="B109" s="17">
        <f>B53</f>
        <v>-20</v>
      </c>
      <c r="C109" s="17">
        <f>C53</f>
        <v>5</v>
      </c>
      <c r="D109" s="17">
        <f>$C$106*B109+$D$106</f>
        <v>5700.0000000001219</v>
      </c>
      <c r="E109" s="17">
        <f t="shared" ref="E109:E117" si="9">D109-C109</f>
        <v>5695.0000000001219</v>
      </c>
      <c r="F109" s="17">
        <f>IF(SIGN(E109*E110)=1,0,1)</f>
        <v>0</v>
      </c>
      <c r="G109" s="61">
        <f>MATCH(1,F109:F117,0)</f>
        <v>2</v>
      </c>
      <c r="H109" s="17" t="s">
        <v>25</v>
      </c>
      <c r="I109" s="17" t="s">
        <v>44</v>
      </c>
      <c r="J109" s="17" t="s">
        <v>45</v>
      </c>
    </row>
    <row r="110" spans="1:10" s="17" customFormat="1" ht="15" customHeight="1">
      <c r="A110" s="58"/>
      <c r="B110" s="17">
        <f t="shared" ref="B110:C117" si="10">B54</f>
        <v>-15</v>
      </c>
      <c r="C110" s="17">
        <f t="shared" si="10"/>
        <v>6.4</v>
      </c>
      <c r="D110" s="17">
        <f>$C$106*B110+$D$106</f>
        <v>950.00000000002183</v>
      </c>
      <c r="E110" s="17">
        <f t="shared" si="9"/>
        <v>943.60000000002185</v>
      </c>
      <c r="F110" s="17">
        <f t="shared" ref="F110:F116" si="11">IF(SIGN(E110*E111)=1,0,1)</f>
        <v>1</v>
      </c>
      <c r="G110" s="61"/>
      <c r="H110" s="17">
        <f>INDEX(B109:B117,G109)</f>
        <v>-15</v>
      </c>
      <c r="I110" s="17">
        <f>INDEX(C109:C117,G109)</f>
        <v>6.4</v>
      </c>
      <c r="J110" s="17">
        <f>INDEX(D109:D117,G109)</f>
        <v>950.00000000002183</v>
      </c>
    </row>
    <row r="111" spans="1:10" s="17" customFormat="1" ht="15" customHeight="1">
      <c r="A111" s="58"/>
      <c r="B111" s="17">
        <f t="shared" si="10"/>
        <v>-7</v>
      </c>
      <c r="C111" s="17">
        <f t="shared" si="10"/>
        <v>8.1</v>
      </c>
      <c r="D111" s="17">
        <f t="shared" ref="D111:D117" si="12">$C$106*B111+$D$106</f>
        <v>-6650.0000000001401</v>
      </c>
      <c r="E111" s="17">
        <f t="shared" si="9"/>
        <v>-6658.1000000001404</v>
      </c>
      <c r="F111" s="17">
        <f t="shared" si="11"/>
        <v>0</v>
      </c>
      <c r="G111" s="61"/>
      <c r="H111" s="17">
        <f>INDEX(B109:B117,G109+1)</f>
        <v>-7</v>
      </c>
      <c r="I111" s="17">
        <f>INDEX(C109:C117,G109+1)</f>
        <v>8.1</v>
      </c>
      <c r="J111" s="17">
        <f>INDEX(D109:D117,G109+1)</f>
        <v>-6650.0000000001401</v>
      </c>
    </row>
    <row r="112" spans="1:10" s="17" customFormat="1" ht="15" customHeight="1">
      <c r="A112" s="58"/>
      <c r="B112" s="17">
        <f t="shared" si="10"/>
        <v>2</v>
      </c>
      <c r="C112" s="17">
        <f t="shared" si="10"/>
        <v>9.3000000000000007</v>
      </c>
      <c r="D112" s="17">
        <f t="shared" si="12"/>
        <v>-15200.000000000322</v>
      </c>
      <c r="E112" s="17">
        <f t="shared" si="9"/>
        <v>-15209.300000000321</v>
      </c>
      <c r="F112" s="17">
        <f t="shared" si="11"/>
        <v>0</v>
      </c>
      <c r="G112" s="61"/>
      <c r="H112" s="62" t="s">
        <v>46</v>
      </c>
      <c r="I112" s="62"/>
      <c r="J112" s="62"/>
    </row>
    <row r="113" spans="1:11" s="17" customFormat="1" ht="15" customHeight="1">
      <c r="A113" s="58"/>
      <c r="B113" s="17">
        <f t="shared" si="10"/>
        <v>7</v>
      </c>
      <c r="C113" s="17">
        <f t="shared" si="10"/>
        <v>12.21</v>
      </c>
      <c r="D113" s="17">
        <f>$C$106*B113+$D$106</f>
        <v>-19950.000000000422</v>
      </c>
      <c r="E113" s="17">
        <f t="shared" si="9"/>
        <v>-19962.210000000421</v>
      </c>
      <c r="F113" s="17">
        <f t="shared" si="11"/>
        <v>0</v>
      </c>
      <c r="G113" s="61"/>
      <c r="H113" s="30" t="s">
        <v>47</v>
      </c>
      <c r="I113" s="17">
        <f>SLOPE(I110:I111,H110:H111)</f>
        <v>0.21249999999999991</v>
      </c>
      <c r="J113" s="17">
        <f>SLOPE(J110:J111,H110:H111)</f>
        <v>-950.00000000002024</v>
      </c>
    </row>
    <row r="114" spans="1:11" s="17" customFormat="1" ht="15" customHeight="1">
      <c r="A114" s="58"/>
      <c r="B114" s="17">
        <f t="shared" si="10"/>
        <v>10</v>
      </c>
      <c r="C114" s="17">
        <f t="shared" si="10"/>
        <v>14.8</v>
      </c>
      <c r="D114" s="17">
        <f t="shared" si="12"/>
        <v>-22800.000000000484</v>
      </c>
      <c r="E114" s="17">
        <f t="shared" si="9"/>
        <v>-22814.800000000483</v>
      </c>
      <c r="F114" s="17">
        <f t="shared" si="11"/>
        <v>0</v>
      </c>
      <c r="G114" s="61"/>
      <c r="H114" s="30" t="s">
        <v>48</v>
      </c>
      <c r="I114" s="17">
        <f>INTERCEPT(I110:I111,H110:H111)</f>
        <v>9.5874999999999986</v>
      </c>
      <c r="J114" s="17">
        <f>INTERCEPT(J110:J111,H110:H111)</f>
        <v>-13300.00000000028</v>
      </c>
    </row>
    <row r="115" spans="1:11" s="17" customFormat="1" ht="15.75" customHeight="1">
      <c r="A115" s="58"/>
      <c r="B115" s="17">
        <f t="shared" si="10"/>
        <v>15</v>
      </c>
      <c r="C115" s="17">
        <f t="shared" si="10"/>
        <v>18.55</v>
      </c>
      <c r="D115" s="17">
        <f t="shared" si="12"/>
        <v>-27550.000000000586</v>
      </c>
      <c r="E115" s="17">
        <f t="shared" si="9"/>
        <v>-27568.550000000585</v>
      </c>
      <c r="F115" s="17">
        <f t="shared" si="11"/>
        <v>0</v>
      </c>
      <c r="G115" s="61"/>
      <c r="H115" s="62" t="s">
        <v>49</v>
      </c>
      <c r="I115" s="62"/>
      <c r="J115" s="62"/>
      <c r="K115" s="41" t="s">
        <v>55</v>
      </c>
    </row>
    <row r="116" spans="1:11" s="17" customFormat="1" ht="15" customHeight="1">
      <c r="A116" s="58"/>
      <c r="B116" s="17">
        <f t="shared" si="10"/>
        <v>25</v>
      </c>
      <c r="C116" s="17">
        <f t="shared" si="10"/>
        <v>20.3</v>
      </c>
      <c r="D116" s="17">
        <f t="shared" si="12"/>
        <v>-37050.000000000786</v>
      </c>
      <c r="E116" s="17">
        <f t="shared" si="9"/>
        <v>-37070.300000000789</v>
      </c>
      <c r="F116" s="17">
        <f t="shared" si="11"/>
        <v>0</v>
      </c>
      <c r="G116" s="61"/>
      <c r="H116" s="62" t="s">
        <v>51</v>
      </c>
      <c r="I116" s="62"/>
      <c r="J116" s="39">
        <f>(J113*I114-I113*J114)/(J113-I113)</f>
        <v>6.6110212189378705</v>
      </c>
      <c r="K116" s="17">
        <f>J116</f>
        <v>6.6110212189378705</v>
      </c>
    </row>
    <row r="117" spans="1:11" s="17" customFormat="1" ht="15.75" customHeight="1">
      <c r="A117" s="58"/>
      <c r="B117" s="17">
        <f t="shared" si="10"/>
        <v>35</v>
      </c>
      <c r="C117" s="17">
        <f t="shared" si="10"/>
        <v>22.47</v>
      </c>
      <c r="D117" s="17">
        <f t="shared" si="12"/>
        <v>-46550.00000000099</v>
      </c>
      <c r="E117" s="17">
        <f t="shared" si="9"/>
        <v>-46572.470000000991</v>
      </c>
      <c r="F117" s="17">
        <f>F89</f>
        <v>0</v>
      </c>
      <c r="G117" s="61"/>
      <c r="H117" s="62" t="s">
        <v>50</v>
      </c>
      <c r="I117" s="62"/>
      <c r="J117" s="39">
        <f>ROUND((J116-J114)/J113,1)</f>
        <v>-14</v>
      </c>
      <c r="K117" s="27">
        <f>G63</f>
        <v>-15</v>
      </c>
    </row>
    <row r="118" spans="1:11" s="17" customFormat="1" ht="15" customHeight="1">
      <c r="A118" s="58"/>
      <c r="B118" s="62" t="s">
        <v>52</v>
      </c>
      <c r="C118" s="62"/>
      <c r="D118" s="62"/>
      <c r="E118" s="62"/>
      <c r="F118" s="62"/>
      <c r="G118" s="62"/>
      <c r="H118" s="62"/>
      <c r="I118" s="62"/>
      <c r="J118" s="62"/>
    </row>
    <row r="119" spans="1:11" s="17" customFormat="1" ht="15" customHeight="1">
      <c r="A119" s="58"/>
      <c r="B119" s="17" t="s">
        <v>38</v>
      </c>
      <c r="C119" s="17" t="s">
        <v>39</v>
      </c>
      <c r="D119" s="17" t="s">
        <v>26</v>
      </c>
      <c r="E119" s="17" t="s">
        <v>40</v>
      </c>
      <c r="F119" s="17" t="s">
        <v>41</v>
      </c>
      <c r="G119" s="17" t="s">
        <v>42</v>
      </c>
      <c r="H119" s="62" t="s">
        <v>43</v>
      </c>
      <c r="I119" s="62"/>
      <c r="J119" s="62"/>
    </row>
    <row r="120" spans="1:11" s="17" customFormat="1" ht="15" customHeight="1">
      <c r="A120" s="58"/>
      <c r="B120" s="17">
        <f>B109</f>
        <v>-20</v>
      </c>
      <c r="C120" s="17">
        <f>D53</f>
        <v>5.3</v>
      </c>
      <c r="D120" s="17">
        <f>$C$106*B120+$D$106</f>
        <v>5700.0000000001219</v>
      </c>
      <c r="E120" s="17">
        <f>D120-C120</f>
        <v>5694.7000000001217</v>
      </c>
      <c r="F120" s="17">
        <f>IF(SIGN(E120*E121)=1,0,1)</f>
        <v>0</v>
      </c>
      <c r="G120" s="61">
        <f>MATCH(1,F120:F128,0)</f>
        <v>2</v>
      </c>
      <c r="H120" s="17" t="s">
        <v>25</v>
      </c>
      <c r="I120" s="17" t="s">
        <v>44</v>
      </c>
      <c r="J120" s="17" t="s">
        <v>45</v>
      </c>
    </row>
    <row r="121" spans="1:11" s="17" customFormat="1" ht="15" customHeight="1">
      <c r="A121" s="58"/>
      <c r="B121" s="17">
        <f t="shared" ref="B121:B128" si="13">B110</f>
        <v>-15</v>
      </c>
      <c r="C121" s="17">
        <f t="shared" ref="C121:C128" si="14">D54</f>
        <v>7.3</v>
      </c>
      <c r="D121" s="17">
        <f t="shared" ref="D121:D128" si="15">$C$106*B121+$D$106</f>
        <v>950.00000000002183</v>
      </c>
      <c r="E121" s="17">
        <f t="shared" ref="E121:E128" si="16">D121-C121</f>
        <v>942.70000000002187</v>
      </c>
      <c r="F121" s="17">
        <f t="shared" ref="F121:F127" si="17">IF(SIGN(E121*E122)=1,0,1)</f>
        <v>1</v>
      </c>
      <c r="G121" s="61"/>
      <c r="H121" s="17">
        <f>INDEX(B120:B128,G120)</f>
        <v>-15</v>
      </c>
      <c r="I121" s="17">
        <f>INDEX(C120:C128,G120)</f>
        <v>7.3</v>
      </c>
      <c r="J121" s="17">
        <f>INDEX(D120:D128,G120)</f>
        <v>950.00000000002183</v>
      </c>
    </row>
    <row r="122" spans="1:11" s="17" customFormat="1" ht="15" customHeight="1">
      <c r="A122" s="58"/>
      <c r="B122" s="17">
        <f t="shared" si="13"/>
        <v>-7</v>
      </c>
      <c r="C122" s="17">
        <f t="shared" si="14"/>
        <v>8.6999999999999993</v>
      </c>
      <c r="D122" s="17">
        <f t="shared" si="15"/>
        <v>-6650.0000000001401</v>
      </c>
      <c r="E122" s="17">
        <f t="shared" si="16"/>
        <v>-6658.7000000001399</v>
      </c>
      <c r="F122" s="17">
        <f t="shared" si="17"/>
        <v>0</v>
      </c>
      <c r="G122" s="61"/>
      <c r="H122" s="17">
        <f>INDEX(B120:B128,G120+1)</f>
        <v>-7</v>
      </c>
      <c r="I122" s="17">
        <f>INDEX(C120:C128,G120+1)</f>
        <v>8.6999999999999993</v>
      </c>
      <c r="J122" s="17">
        <f>INDEX(D120:D128,G120+1)</f>
        <v>-6650.0000000001401</v>
      </c>
    </row>
    <row r="123" spans="1:11" s="17" customFormat="1" ht="15" customHeight="1">
      <c r="A123" s="58"/>
      <c r="B123" s="17">
        <f t="shared" si="13"/>
        <v>2</v>
      </c>
      <c r="C123" s="17">
        <f t="shared" si="14"/>
        <v>10.1</v>
      </c>
      <c r="D123" s="17">
        <f t="shared" si="15"/>
        <v>-15200.000000000322</v>
      </c>
      <c r="E123" s="17">
        <f t="shared" si="16"/>
        <v>-15210.100000000322</v>
      </c>
      <c r="F123" s="17">
        <f t="shared" si="17"/>
        <v>0</v>
      </c>
      <c r="G123" s="61"/>
      <c r="H123" s="62" t="s">
        <v>46</v>
      </c>
      <c r="I123" s="62"/>
      <c r="J123" s="62"/>
    </row>
    <row r="124" spans="1:11" s="17" customFormat="1" ht="15" customHeight="1">
      <c r="A124" s="58"/>
      <c r="B124" s="17">
        <f t="shared" si="13"/>
        <v>7</v>
      </c>
      <c r="C124" s="17">
        <f t="shared" si="14"/>
        <v>13.5</v>
      </c>
      <c r="D124" s="17">
        <f t="shared" si="15"/>
        <v>-19950.000000000422</v>
      </c>
      <c r="E124" s="17">
        <f t="shared" si="16"/>
        <v>-19963.500000000422</v>
      </c>
      <c r="F124" s="17">
        <f t="shared" si="17"/>
        <v>0</v>
      </c>
      <c r="G124" s="61"/>
      <c r="H124" s="30" t="s">
        <v>47</v>
      </c>
      <c r="I124" s="17">
        <f>SLOPE(I121:I122,H121:H122)</f>
        <v>0.17499999999999993</v>
      </c>
      <c r="J124" s="17">
        <f>SLOPE(J121:J122,H121:H122)</f>
        <v>-950.00000000002024</v>
      </c>
    </row>
    <row r="125" spans="1:11" s="17" customFormat="1" ht="15" customHeight="1">
      <c r="A125" s="58"/>
      <c r="B125" s="17">
        <f t="shared" si="13"/>
        <v>10</v>
      </c>
      <c r="C125" s="17">
        <f t="shared" si="14"/>
        <v>17.940000000000001</v>
      </c>
      <c r="D125" s="17">
        <f t="shared" si="15"/>
        <v>-22800.000000000484</v>
      </c>
      <c r="E125" s="17">
        <f>D125-C125</f>
        <v>-22817.940000000483</v>
      </c>
      <c r="F125" s="17">
        <f>IF(SIGN(E125*E126)=1,0,1)</f>
        <v>0</v>
      </c>
      <c r="G125" s="61"/>
      <c r="H125" s="30" t="s">
        <v>48</v>
      </c>
      <c r="I125" s="17">
        <f>INTERCEPT(I121:I122,H121:H122)</f>
        <v>9.9249999999999989</v>
      </c>
      <c r="J125" s="17">
        <f>INTERCEPT(J121:J122,H121:H122)</f>
        <v>-13300.00000000028</v>
      </c>
    </row>
    <row r="126" spans="1:11" s="17" customFormat="1" ht="15.75" customHeight="1">
      <c r="A126" s="58"/>
      <c r="B126" s="17">
        <f t="shared" si="13"/>
        <v>15</v>
      </c>
      <c r="C126" s="17">
        <f t="shared" si="14"/>
        <v>19.53</v>
      </c>
      <c r="D126" s="17">
        <f t="shared" si="15"/>
        <v>-27550.000000000586</v>
      </c>
      <c r="E126" s="17">
        <f t="shared" si="16"/>
        <v>-27569.530000000585</v>
      </c>
      <c r="F126" s="17">
        <f t="shared" si="17"/>
        <v>0</v>
      </c>
      <c r="G126" s="61"/>
      <c r="H126" s="62" t="s">
        <v>49</v>
      </c>
      <c r="I126" s="62"/>
      <c r="J126" s="62"/>
      <c r="K126" s="41" t="s">
        <v>55</v>
      </c>
    </row>
    <row r="127" spans="1:11" s="17" customFormat="1">
      <c r="A127" s="58"/>
      <c r="B127" s="17">
        <f t="shared" si="13"/>
        <v>25</v>
      </c>
      <c r="C127" s="17">
        <f t="shared" si="14"/>
        <v>22.8</v>
      </c>
      <c r="D127" s="17">
        <f t="shared" si="15"/>
        <v>-37050.000000000786</v>
      </c>
      <c r="E127" s="17">
        <f t="shared" si="16"/>
        <v>-37072.800000000789</v>
      </c>
      <c r="F127" s="17">
        <f t="shared" si="17"/>
        <v>0</v>
      </c>
      <c r="G127" s="61"/>
      <c r="H127" s="62" t="s">
        <v>51</v>
      </c>
      <c r="I127" s="62"/>
      <c r="J127" s="39">
        <f>(J124*I125-I124*J125)/(J124-I124)</f>
        <v>7.4736232799221209</v>
      </c>
      <c r="K127" s="17">
        <f>J127</f>
        <v>7.4736232799221209</v>
      </c>
    </row>
    <row r="128" spans="1:11" s="17" customFormat="1">
      <c r="A128" s="58"/>
      <c r="B128" s="17">
        <f t="shared" si="13"/>
        <v>35</v>
      </c>
      <c r="C128" s="17">
        <f t="shared" si="14"/>
        <v>24.9</v>
      </c>
      <c r="D128" s="17">
        <f t="shared" si="15"/>
        <v>-46550.00000000099</v>
      </c>
      <c r="E128" s="17">
        <f t="shared" si="16"/>
        <v>-46574.900000000991</v>
      </c>
      <c r="F128" s="17">
        <f>F89</f>
        <v>0</v>
      </c>
      <c r="G128" s="61"/>
      <c r="H128" s="62" t="s">
        <v>50</v>
      </c>
      <c r="I128" s="62"/>
      <c r="J128" s="39">
        <f>ROUND((J127-J125)/J124,1)</f>
        <v>-14</v>
      </c>
      <c r="K128" s="27">
        <f>G63</f>
        <v>-15</v>
      </c>
    </row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  <row r="330" s="17" customFormat="1"/>
    <row r="331" s="17" customFormat="1"/>
    <row r="332" s="17" customFormat="1"/>
    <row r="333" s="17" customFormat="1"/>
    <row r="334" s="17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  <row r="341" s="17" customFormat="1"/>
    <row r="342" s="17" customFormat="1"/>
    <row r="343" s="17" customFormat="1"/>
    <row r="344" s="17" customFormat="1"/>
    <row r="345" s="17" customFormat="1"/>
    <row r="346" s="17" customFormat="1"/>
    <row r="347" s="17" customFormat="1"/>
    <row r="348" s="17" customFormat="1"/>
    <row r="349" s="17" customFormat="1"/>
    <row r="350" s="17" customFormat="1"/>
    <row r="351" s="17" customFormat="1"/>
    <row r="352" s="17" customFormat="1"/>
    <row r="353" s="17" customFormat="1"/>
    <row r="354" s="17" customFormat="1"/>
    <row r="355" s="17" customFormat="1"/>
    <row r="356" s="17" customFormat="1"/>
    <row r="357" s="17" customFormat="1"/>
    <row r="358" s="17" customFormat="1"/>
    <row r="359" s="17" customFormat="1"/>
    <row r="360" s="17" customFormat="1"/>
    <row r="361" s="17" customFormat="1"/>
    <row r="362" s="17" customFormat="1"/>
    <row r="363" s="17" customFormat="1"/>
    <row r="364" s="17" customFormat="1"/>
    <row r="365" s="17" customFormat="1"/>
    <row r="366" s="17" customFormat="1"/>
    <row r="367" s="17" customFormat="1"/>
    <row r="368" s="17" customFormat="1"/>
    <row r="369" s="17" customFormat="1"/>
    <row r="370" s="17" customFormat="1"/>
    <row r="371" s="17" customFormat="1"/>
    <row r="372" s="17" customFormat="1"/>
    <row r="373" s="17" customFormat="1"/>
    <row r="374" s="17" customFormat="1"/>
    <row r="375" s="17" customFormat="1"/>
    <row r="376" s="17" customFormat="1"/>
    <row r="377" s="17" customFormat="1"/>
    <row r="378" s="17" customFormat="1"/>
    <row r="379" s="17" customFormat="1"/>
    <row r="380" s="17" customFormat="1"/>
    <row r="381" s="17" customFormat="1"/>
    <row r="382" s="17" customFormat="1"/>
    <row r="383" s="17" customFormat="1"/>
    <row r="384" s="17" customFormat="1"/>
    <row r="385" s="17" customFormat="1"/>
    <row r="386" s="17" customFormat="1"/>
    <row r="387" s="17" customFormat="1"/>
    <row r="388" s="17" customFormat="1"/>
    <row r="389" s="17" customFormat="1"/>
    <row r="390" s="17" customFormat="1"/>
    <row r="391" s="17" customFormat="1"/>
    <row r="392" s="17" customFormat="1"/>
    <row r="393" s="17" customFormat="1"/>
    <row r="394" s="17" customFormat="1"/>
    <row r="395" s="17" customFormat="1"/>
    <row r="396" s="17" customFormat="1"/>
    <row r="397" s="17" customFormat="1"/>
    <row r="398" s="17" customFormat="1"/>
    <row r="399" s="17" customFormat="1"/>
    <row r="400" s="17" customFormat="1"/>
    <row r="401" s="17" customFormat="1"/>
    <row r="402" s="17" customFormat="1"/>
    <row r="403" s="17" customFormat="1"/>
    <row r="404" s="17" customFormat="1"/>
    <row r="405" s="17" customFormat="1"/>
    <row r="406" s="17" customFormat="1"/>
    <row r="407" s="17" customFormat="1"/>
    <row r="408" s="17" customFormat="1"/>
    <row r="409" s="17" customFormat="1"/>
    <row r="410" s="17" customFormat="1"/>
    <row r="411" s="17" customFormat="1"/>
    <row r="412" s="17" customFormat="1"/>
    <row r="413" s="17" customFormat="1"/>
    <row r="414" s="17" customFormat="1"/>
    <row r="415" s="17" customFormat="1"/>
    <row r="416" s="17" customFormat="1"/>
    <row r="417" s="17" customFormat="1"/>
    <row r="418" s="17" customFormat="1"/>
    <row r="419" s="17" customFormat="1"/>
    <row r="420" s="17" customFormat="1"/>
    <row r="421" s="17" customFormat="1"/>
    <row r="422" s="17" customFormat="1"/>
    <row r="423" s="17" customFormat="1"/>
    <row r="424" s="17" customFormat="1"/>
    <row r="425" s="17" customFormat="1"/>
    <row r="426" s="17" customFormat="1"/>
    <row r="427" s="17" customFormat="1"/>
    <row r="428" s="17" customFormat="1"/>
    <row r="429" s="17" customFormat="1"/>
    <row r="430" s="17" customFormat="1"/>
    <row r="431" s="17" customFormat="1"/>
    <row r="432" s="17" customFormat="1"/>
    <row r="433" s="17" customFormat="1"/>
    <row r="434" s="17" customFormat="1"/>
    <row r="435" s="17" customFormat="1"/>
    <row r="436" s="17" customFormat="1"/>
    <row r="437" s="17" customFormat="1"/>
    <row r="438" s="17" customFormat="1"/>
    <row r="439" s="17" customFormat="1"/>
    <row r="440" s="17" customFormat="1"/>
    <row r="441" s="17" customFormat="1"/>
    <row r="442" s="17" customFormat="1"/>
    <row r="443" s="17" customFormat="1"/>
    <row r="444" s="17" customFormat="1"/>
    <row r="445" s="17" customFormat="1"/>
    <row r="446" s="17" customFormat="1"/>
    <row r="447" s="17" customFormat="1"/>
    <row r="448" s="17" customFormat="1"/>
    <row r="449" s="17" customFormat="1"/>
    <row r="450" s="17" customFormat="1"/>
    <row r="451" s="17" customFormat="1"/>
    <row r="452" s="17" customFormat="1"/>
    <row r="453" s="17" customFormat="1"/>
    <row r="454" s="17" customFormat="1"/>
    <row r="455" s="17" customFormat="1"/>
    <row r="456" s="17" customFormat="1"/>
    <row r="457" s="17" customFormat="1"/>
    <row r="458" s="17" customFormat="1"/>
    <row r="459" s="17" customFormat="1"/>
    <row r="460" s="17" customFormat="1"/>
    <row r="461" s="17" customFormat="1"/>
    <row r="462" s="17" customFormat="1"/>
    <row r="463" s="17" customFormat="1"/>
    <row r="464" s="17" customFormat="1"/>
    <row r="465" s="17" customFormat="1"/>
    <row r="466" s="17" customFormat="1"/>
    <row r="467" s="17" customFormat="1"/>
    <row r="468" s="17" customFormat="1"/>
    <row r="469" s="17" customFormat="1"/>
    <row r="470" s="17" customFormat="1"/>
    <row r="471" s="17" customFormat="1"/>
    <row r="472" s="17" customFormat="1"/>
    <row r="473" s="17" customFormat="1"/>
    <row r="474" s="17" customFormat="1"/>
    <row r="475" s="17" customFormat="1"/>
    <row r="476" s="17" customFormat="1"/>
    <row r="477" s="17" customFormat="1"/>
    <row r="478" s="17" customFormat="1"/>
    <row r="479" s="17" customFormat="1"/>
    <row r="480" s="17" customFormat="1"/>
    <row r="481" s="17" customFormat="1"/>
    <row r="482" s="17" customFormat="1"/>
    <row r="483" s="17" customFormat="1"/>
    <row r="484" s="17" customFormat="1"/>
    <row r="485" s="17" customFormat="1"/>
    <row r="486" s="17" customFormat="1"/>
    <row r="487" s="17" customFormat="1"/>
    <row r="488" s="17" customFormat="1"/>
    <row r="489" s="17" customFormat="1"/>
    <row r="490" s="17" customFormat="1"/>
    <row r="491" s="17" customFormat="1"/>
    <row r="492" s="17" customFormat="1"/>
    <row r="493" s="17" customFormat="1"/>
    <row r="494" s="17" customFormat="1"/>
    <row r="495" s="17" customFormat="1"/>
    <row r="496" s="17" customFormat="1"/>
    <row r="497" s="17" customFormat="1"/>
    <row r="498" s="17" customFormat="1"/>
    <row r="499" s="17" customFormat="1"/>
    <row r="500" s="17" customFormat="1"/>
    <row r="501" s="17" customFormat="1"/>
    <row r="502" s="17" customFormat="1"/>
    <row r="503" s="17" customFormat="1"/>
    <row r="504" s="17" customFormat="1"/>
    <row r="505" s="17" customFormat="1"/>
    <row r="506" s="17" customFormat="1"/>
    <row r="507" s="17" customFormat="1"/>
    <row r="508" s="17" customFormat="1"/>
    <row r="509" s="17" customFormat="1"/>
    <row r="510" s="17" customFormat="1"/>
    <row r="511" s="17" customFormat="1"/>
    <row r="512" s="17" customFormat="1"/>
    <row r="513" s="17" customFormat="1"/>
    <row r="514" s="17" customFormat="1"/>
    <row r="515" s="17" customFormat="1"/>
    <row r="516" s="17" customFormat="1"/>
    <row r="517" s="17" customFormat="1"/>
    <row r="518" s="17" customFormat="1"/>
    <row r="519" s="17" customFormat="1"/>
    <row r="520" s="17" customFormat="1"/>
    <row r="521" s="17" customFormat="1"/>
    <row r="522" s="17" customFormat="1"/>
    <row r="523" s="17" customFormat="1"/>
    <row r="524" s="17" customFormat="1"/>
    <row r="525" s="17" customFormat="1"/>
    <row r="526" s="17" customFormat="1"/>
    <row r="527" s="17" customFormat="1"/>
    <row r="528" s="17" customFormat="1"/>
    <row r="529" s="17" customFormat="1"/>
    <row r="530" s="17" customFormat="1"/>
    <row r="531" s="17" customFormat="1"/>
    <row r="532" s="17" customFormat="1"/>
    <row r="533" s="17" customFormat="1"/>
    <row r="534" s="17" customFormat="1"/>
    <row r="535" s="17" customFormat="1"/>
    <row r="536" s="17" customFormat="1"/>
    <row r="537" s="17" customFormat="1"/>
    <row r="538" s="17" customFormat="1"/>
    <row r="539" s="17" customFormat="1"/>
    <row r="540" s="17" customFormat="1"/>
    <row r="541" s="17" customFormat="1"/>
    <row r="542" s="17" customFormat="1"/>
    <row r="543" s="17" customFormat="1"/>
    <row r="544" s="17" customFormat="1"/>
    <row r="545" s="17" customFormat="1"/>
    <row r="546" s="17" customFormat="1"/>
    <row r="547" s="17" customFormat="1"/>
    <row r="548" s="17" customFormat="1"/>
    <row r="549" s="17" customFormat="1"/>
    <row r="550" s="17" customFormat="1"/>
    <row r="551" s="17" customFormat="1"/>
    <row r="552" s="17" customFormat="1"/>
    <row r="553" s="17" customFormat="1"/>
    <row r="554" s="17" customFormat="1"/>
    <row r="555" s="17" customFormat="1"/>
    <row r="556" s="17" customFormat="1"/>
    <row r="557" s="17" customFormat="1"/>
    <row r="558" s="17" customFormat="1"/>
    <row r="559" s="17" customFormat="1"/>
    <row r="560" s="17" customFormat="1"/>
    <row r="561" s="17" customFormat="1"/>
    <row r="562" s="17" customFormat="1"/>
    <row r="563" s="17" customFormat="1"/>
    <row r="564" s="17" customFormat="1"/>
    <row r="565" s="17" customFormat="1"/>
    <row r="566" s="17" customFormat="1"/>
    <row r="567" s="17" customFormat="1"/>
    <row r="568" s="17" customFormat="1"/>
    <row r="569" s="17" customFormat="1"/>
    <row r="570" s="17" customFormat="1"/>
    <row r="571" s="17" customFormat="1"/>
    <row r="572" s="17" customFormat="1"/>
    <row r="573" s="17" customFormat="1"/>
    <row r="574" s="17" customFormat="1"/>
    <row r="575" s="17" customFormat="1"/>
    <row r="576" s="17" customFormat="1"/>
    <row r="577" s="17" customFormat="1"/>
    <row r="578" s="17" customFormat="1"/>
    <row r="579" s="17" customFormat="1"/>
    <row r="580" s="17" customFormat="1"/>
    <row r="581" s="17" customFormat="1"/>
    <row r="582" s="17" customFormat="1"/>
    <row r="583" s="17" customFormat="1"/>
    <row r="584" s="17" customFormat="1"/>
    <row r="585" s="17" customFormat="1"/>
    <row r="586" s="17" customFormat="1"/>
    <row r="587" s="17" customFormat="1"/>
    <row r="588" s="17" customFormat="1"/>
    <row r="589" s="17" customFormat="1"/>
    <row r="590" s="17" customFormat="1"/>
    <row r="591" s="17" customFormat="1"/>
    <row r="592" s="17" customFormat="1"/>
    <row r="593" s="17" customFormat="1"/>
    <row r="594" s="17" customFormat="1"/>
    <row r="595" s="17" customFormat="1"/>
    <row r="596" s="17" customFormat="1"/>
    <row r="597" s="17" customFormat="1"/>
    <row r="598" s="17" customFormat="1"/>
    <row r="599" s="17" customFormat="1"/>
    <row r="600" s="17" customFormat="1"/>
    <row r="601" s="17" customFormat="1"/>
    <row r="602" s="17" customFormat="1"/>
    <row r="603" s="17" customFormat="1"/>
    <row r="604" s="17" customFormat="1"/>
    <row r="605" s="17" customFormat="1"/>
    <row r="606" s="17" customFormat="1"/>
    <row r="607" s="17" customFormat="1"/>
    <row r="608" s="17" customFormat="1"/>
    <row r="609" s="17" customFormat="1"/>
    <row r="610" s="17" customFormat="1"/>
    <row r="611" s="17" customFormat="1"/>
    <row r="612" s="17" customFormat="1"/>
    <row r="613" s="17" customFormat="1"/>
    <row r="614" s="17" customFormat="1"/>
    <row r="615" s="17" customFormat="1"/>
    <row r="616" s="17" customFormat="1"/>
    <row r="617" s="17" customFormat="1"/>
    <row r="618" s="17" customFormat="1"/>
    <row r="619" s="17" customFormat="1"/>
    <row r="620" s="17" customFormat="1"/>
    <row r="621" s="17" customFormat="1"/>
    <row r="622" s="17" customFormat="1"/>
    <row r="623" s="17" customFormat="1"/>
    <row r="624" s="17" customFormat="1"/>
    <row r="625" s="17" customFormat="1"/>
    <row r="626" s="17" customFormat="1"/>
    <row r="627" s="17" customFormat="1"/>
    <row r="628" s="17" customFormat="1"/>
    <row r="629" s="17" customFormat="1"/>
    <row r="630" s="17" customFormat="1"/>
    <row r="631" s="17" customFormat="1"/>
    <row r="632" s="17" customFormat="1"/>
    <row r="633" s="17" customFormat="1"/>
    <row r="634" s="17" customFormat="1"/>
    <row r="635" s="17" customFormat="1"/>
    <row r="636" s="17" customFormat="1"/>
    <row r="637" s="17" customFormat="1"/>
    <row r="638" s="17" customFormat="1"/>
    <row r="639" s="17" customFormat="1"/>
    <row r="640" s="17" customFormat="1"/>
    <row r="641" s="17" customFormat="1"/>
    <row r="642" s="17" customFormat="1"/>
    <row r="643" s="17" customFormat="1"/>
    <row r="644" s="17" customFormat="1"/>
    <row r="645" s="17" customFormat="1"/>
    <row r="646" s="17" customFormat="1"/>
    <row r="647" s="17" customFormat="1"/>
    <row r="648" s="17" customFormat="1"/>
    <row r="649" s="17" customFormat="1"/>
    <row r="650" s="17" customFormat="1"/>
    <row r="651" s="17" customFormat="1"/>
    <row r="652" s="17" customFormat="1"/>
    <row r="653" s="17" customFormat="1"/>
    <row r="654" s="17" customFormat="1"/>
    <row r="655" s="17" customFormat="1"/>
    <row r="656" s="17" customFormat="1"/>
    <row r="657" s="17" customFormat="1"/>
    <row r="658" s="17" customFormat="1"/>
    <row r="659" s="17" customFormat="1"/>
    <row r="660" s="17" customFormat="1"/>
    <row r="661" s="17" customFormat="1"/>
    <row r="662" s="17" customFormat="1"/>
    <row r="663" s="17" customFormat="1"/>
    <row r="664" s="17" customFormat="1"/>
    <row r="665" s="17" customFormat="1"/>
    <row r="666" s="17" customFormat="1"/>
    <row r="667" s="17" customFormat="1"/>
    <row r="668" s="17" customFormat="1"/>
    <row r="669" s="17" customFormat="1"/>
    <row r="670" s="17" customFormat="1"/>
    <row r="671" s="17" customFormat="1"/>
    <row r="672" s="17" customFormat="1"/>
    <row r="673" s="17" customFormat="1"/>
    <row r="674" s="17" customFormat="1"/>
    <row r="675" s="17" customFormat="1"/>
    <row r="676" s="17" customFormat="1"/>
    <row r="677" s="17" customFormat="1"/>
    <row r="678" s="17" customFormat="1"/>
    <row r="679" s="17" customFormat="1"/>
    <row r="680" s="17" customFormat="1"/>
    <row r="681" s="17" customFormat="1"/>
    <row r="682" s="17" customFormat="1"/>
    <row r="683" s="17" customFormat="1"/>
    <row r="684" s="17" customFormat="1"/>
    <row r="685" s="17" customFormat="1"/>
    <row r="686" s="17" customFormat="1"/>
    <row r="687" s="17" customFormat="1"/>
    <row r="688" s="17" customFormat="1"/>
    <row r="689" s="17" customFormat="1"/>
    <row r="690" s="17" customFormat="1"/>
    <row r="691" s="17" customFormat="1"/>
    <row r="692" s="17" customFormat="1"/>
    <row r="693" s="17" customFormat="1"/>
    <row r="694" s="17" customFormat="1"/>
    <row r="695" s="17" customFormat="1"/>
    <row r="696" s="17" customFormat="1"/>
    <row r="697" s="17" customFormat="1"/>
    <row r="698" s="17" customFormat="1"/>
    <row r="699" s="17" customFormat="1"/>
    <row r="700" s="17" customFormat="1"/>
    <row r="701" s="17" customFormat="1"/>
    <row r="702" s="17" customFormat="1"/>
    <row r="703" s="17" customFormat="1"/>
  </sheetData>
  <sheetProtection algorithmName="SHA-512" hashValue="MbBzGQ9h8d4Y8LpfSWqY5JLIIc9O+N2HuQsaGWrBvdQpnfZZFDBgRSquC+8mGjoJFR9l+rP0mzJHsLGo9Her0g==" saltValue="KOIp3qCIF8Uk39ihle6zoQ==" spinCount="100000" sheet="1" objects="1" scenarios="1"/>
  <protectedRanges>
    <protectedRange sqref="C6:C10" name="Oblast1_1"/>
  </protectedRanges>
  <mergeCells count="54"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7" xr:uid="{882C225D-10F1-46BF-9BD8-0B8E87FEFC8A}">
      <formula1>$G$55:$G$56</formula1>
    </dataValidation>
    <dataValidation type="list" allowBlank="1" showInputMessage="1" showErrorMessage="1" sqref="C10" xr:uid="{D4E5AFD4-89A3-45A7-B87B-63C4C618F3A7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1676400</xdr:colOff>
                    <xdr:row>41</xdr:row>
                    <xdr:rowOff>104775</xdr:rowOff>
                  </from>
                  <to>
                    <xdr:col>1</xdr:col>
                    <xdr:colOff>2457450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2419350</xdr:colOff>
                    <xdr:row>41</xdr:row>
                    <xdr:rowOff>104775</xdr:rowOff>
                  </from>
                  <to>
                    <xdr:col>2</xdr:col>
                    <xdr:colOff>219075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161925</xdr:colOff>
                    <xdr:row>41</xdr:row>
                    <xdr:rowOff>104775</xdr:rowOff>
                  </from>
                  <to>
                    <xdr:col>3</xdr:col>
                    <xdr:colOff>276225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2FE6-B0FC-4562-9076-C858DFB09574}">
  <sheetPr codeName="List3">
    <pageSetUpPr fitToPage="1"/>
  </sheetPr>
  <dimension ref="A1:FV179"/>
  <sheetViews>
    <sheetView zoomScale="55" zoomScaleNormal="55" workbookViewId="0">
      <selection activeCell="C9" sqref="C9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4" width="9.140625" style="15"/>
    <col min="15" max="178" width="9.140625" style="17"/>
    <col min="179" max="16384" width="9.140625" style="14"/>
  </cols>
  <sheetData>
    <row r="1" spans="1:13" ht="9.9499999999999993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9.9499999999999993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9.9499999999999993" customHeight="1" thickBo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13">
      <c r="A4" s="1"/>
      <c r="B4" s="54" t="s">
        <v>1</v>
      </c>
      <c r="C4" s="54"/>
      <c r="D4" s="54"/>
      <c r="E4" s="11"/>
      <c r="F4" s="11"/>
      <c r="G4" s="11"/>
      <c r="H4" s="11"/>
      <c r="I4" s="11"/>
      <c r="J4" s="11"/>
      <c r="K4" s="11"/>
      <c r="L4" s="11"/>
      <c r="M4" s="2"/>
    </row>
    <row r="5" spans="1:13">
      <c r="A5" s="1"/>
      <c r="B5" s="54"/>
      <c r="C5" s="54"/>
      <c r="D5" s="54"/>
      <c r="E5" s="11"/>
      <c r="F5" s="11"/>
      <c r="G5" s="11"/>
      <c r="H5" s="11"/>
      <c r="I5" s="11"/>
      <c r="J5" s="11"/>
      <c r="K5" s="11"/>
      <c r="L5" s="11"/>
      <c r="M5" s="2"/>
    </row>
    <row r="6" spans="1:13">
      <c r="A6" s="43" t="s">
        <v>2</v>
      </c>
      <c r="B6" s="44"/>
      <c r="C6" s="3">
        <v>-15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>
      <c r="A7" s="43" t="s">
        <v>4</v>
      </c>
      <c r="B7" s="44"/>
      <c r="C7" s="3">
        <v>15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>
      <c r="A8" s="43" t="s">
        <v>5</v>
      </c>
      <c r="B8" s="44"/>
      <c r="C8" s="3">
        <v>9.5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>
      <c r="A9" s="12"/>
      <c r="B9" s="13" t="s">
        <v>7</v>
      </c>
      <c r="C9" s="3">
        <v>4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>
      <c r="A10" s="43" t="s">
        <v>9</v>
      </c>
      <c r="B10" s="44"/>
      <c r="C10" s="3" t="s">
        <v>10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>
      <c r="A11" s="4"/>
      <c r="B11" s="13" t="s">
        <v>11</v>
      </c>
      <c r="C11" s="42">
        <f>D64</f>
        <v>10.5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>
      <c r="A12" s="5"/>
      <c r="B12" s="10"/>
      <c r="C12" s="10"/>
      <c r="D12" s="10"/>
      <c r="E12" s="55" t="s">
        <v>56</v>
      </c>
      <c r="F12" s="55"/>
      <c r="G12" s="55"/>
      <c r="H12" s="55"/>
      <c r="I12" s="55"/>
      <c r="J12" s="55"/>
      <c r="K12" s="55"/>
      <c r="L12" s="55"/>
      <c r="M12" s="2"/>
    </row>
    <row r="13" spans="1:13">
      <c r="A13" s="1"/>
      <c r="B13" s="56" t="s">
        <v>13</v>
      </c>
      <c r="C13" s="57"/>
      <c r="D13" s="57"/>
      <c r="E13" s="55"/>
      <c r="F13" s="55"/>
      <c r="G13" s="55"/>
      <c r="H13" s="55"/>
      <c r="I13" s="55"/>
      <c r="J13" s="55"/>
      <c r="K13" s="55"/>
      <c r="L13" s="55"/>
      <c r="M13" s="2"/>
    </row>
    <row r="14" spans="1:13">
      <c r="A14" s="1"/>
      <c r="B14" s="57"/>
      <c r="C14" s="57"/>
      <c r="D14" s="57"/>
      <c r="E14" s="55"/>
      <c r="F14" s="55"/>
      <c r="G14" s="55"/>
      <c r="H14" s="55"/>
      <c r="I14" s="55"/>
      <c r="J14" s="55"/>
      <c r="K14" s="55"/>
      <c r="L14" s="55"/>
      <c r="M14" s="2"/>
    </row>
    <row r="15" spans="1:13">
      <c r="A15" s="1"/>
      <c r="B15" s="57"/>
      <c r="C15" s="57"/>
      <c r="D15" s="57"/>
      <c r="E15" s="55"/>
      <c r="F15" s="55"/>
      <c r="G15" s="55"/>
      <c r="H15" s="55"/>
      <c r="I15" s="55"/>
      <c r="J15" s="55"/>
      <c r="K15" s="55"/>
      <c r="L15" s="55"/>
      <c r="M15" s="2"/>
    </row>
    <row r="16" spans="1:13">
      <c r="A16" s="1"/>
      <c r="B16" s="57"/>
      <c r="C16" s="57"/>
      <c r="D16" s="57"/>
      <c r="E16" s="55"/>
      <c r="F16" s="55"/>
      <c r="G16" s="55"/>
      <c r="H16" s="55"/>
      <c r="I16" s="55"/>
      <c r="J16" s="55"/>
      <c r="K16" s="55"/>
      <c r="L16" s="55"/>
      <c r="M16" s="2"/>
    </row>
    <row r="17" spans="1:13">
      <c r="A17" s="1"/>
      <c r="B17" s="57"/>
      <c r="C17" s="57"/>
      <c r="D17" s="57"/>
      <c r="E17" s="55"/>
      <c r="F17" s="55"/>
      <c r="G17" s="55"/>
      <c r="H17" s="55"/>
      <c r="I17" s="55"/>
      <c r="J17" s="55"/>
      <c r="K17" s="55"/>
      <c r="L17" s="55"/>
      <c r="M17" s="2"/>
    </row>
    <row r="18" spans="1:13">
      <c r="A18" s="1"/>
      <c r="B18" s="57"/>
      <c r="C18" s="57"/>
      <c r="D18" s="57"/>
      <c r="E18" s="55"/>
      <c r="F18" s="55"/>
      <c r="G18" s="55"/>
      <c r="H18" s="55"/>
      <c r="I18" s="55"/>
      <c r="J18" s="55"/>
      <c r="K18" s="55"/>
      <c r="L18" s="55"/>
      <c r="M18" s="2"/>
    </row>
    <row r="19" spans="1:1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s="17" customForma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17" customFormat="1">
      <c r="A51" s="18"/>
      <c r="B51" s="18"/>
      <c r="C51" s="18"/>
    </row>
    <row r="52" spans="1:13" s="17" customFormat="1" ht="24">
      <c r="A52" s="58" t="s">
        <v>14</v>
      </c>
      <c r="B52" s="19" t="s">
        <v>15</v>
      </c>
      <c r="C52" s="19" t="s">
        <v>16</v>
      </c>
      <c r="D52" s="19" t="s">
        <v>17</v>
      </c>
      <c r="E52" s="59" t="s">
        <v>18</v>
      </c>
      <c r="F52" s="59"/>
      <c r="G52" s="59"/>
      <c r="H52" s="59"/>
    </row>
    <row r="53" spans="1:13" s="17" customFormat="1">
      <c r="A53" s="58"/>
      <c r="B53" s="20">
        <v>-20</v>
      </c>
      <c r="C53" s="21">
        <v>5.2</v>
      </c>
      <c r="D53" s="21">
        <v>5.6</v>
      </c>
      <c r="E53" s="60" t="s">
        <v>19</v>
      </c>
      <c r="F53" s="60"/>
      <c r="G53" s="22" t="s">
        <v>10</v>
      </c>
    </row>
    <row r="54" spans="1:13" s="17" customFormat="1">
      <c r="A54" s="58"/>
      <c r="B54" s="23">
        <v>-15</v>
      </c>
      <c r="C54" s="21">
        <v>6.1</v>
      </c>
      <c r="D54" s="21">
        <v>6.4</v>
      </c>
      <c r="E54" s="60"/>
      <c r="F54" s="60"/>
      <c r="G54" s="22" t="s">
        <v>20</v>
      </c>
    </row>
    <row r="55" spans="1:13" s="17" customFormat="1">
      <c r="A55" s="58"/>
      <c r="B55" s="23">
        <v>-7</v>
      </c>
      <c r="C55" s="24">
        <v>7.8</v>
      </c>
      <c r="D55" s="24">
        <v>8.6</v>
      </c>
      <c r="E55" s="60" t="s">
        <v>21</v>
      </c>
      <c r="F55" s="60"/>
      <c r="G55" s="22">
        <v>15</v>
      </c>
    </row>
    <row r="56" spans="1:13" s="17" customFormat="1">
      <c r="A56" s="58"/>
      <c r="B56" s="23">
        <v>2</v>
      </c>
      <c r="C56" s="24">
        <v>9.3000000000000007</v>
      </c>
      <c r="D56" s="24">
        <v>10.210000000000001</v>
      </c>
      <c r="E56" s="60"/>
      <c r="F56" s="60"/>
      <c r="G56" s="22">
        <v>20</v>
      </c>
    </row>
    <row r="57" spans="1:13" s="17" customFormat="1">
      <c r="A57" s="58"/>
      <c r="B57" s="23">
        <v>7</v>
      </c>
      <c r="C57" s="24">
        <v>11.94</v>
      </c>
      <c r="D57" s="24">
        <v>12.92</v>
      </c>
      <c r="E57" s="60" t="s">
        <v>22</v>
      </c>
      <c r="F57" s="60"/>
      <c r="G57" s="22">
        <v>-12</v>
      </c>
    </row>
    <row r="58" spans="1:13" s="17" customFormat="1">
      <c r="A58" s="58"/>
      <c r="B58" s="23">
        <v>10</v>
      </c>
      <c r="C58" s="24">
        <v>15.28</v>
      </c>
      <c r="D58" s="24">
        <v>17.12</v>
      </c>
      <c r="E58" s="60"/>
      <c r="F58" s="60"/>
      <c r="G58" s="22">
        <v>-15</v>
      </c>
    </row>
    <row r="59" spans="1:13" s="17" customFormat="1">
      <c r="A59" s="58"/>
      <c r="B59" s="23">
        <v>15</v>
      </c>
      <c r="C59" s="24">
        <v>16.61</v>
      </c>
      <c r="D59" s="24">
        <v>18.87</v>
      </c>
      <c r="E59" s="60"/>
      <c r="F59" s="60"/>
      <c r="G59" s="22">
        <v>-17</v>
      </c>
    </row>
    <row r="60" spans="1:13" s="17" customFormat="1">
      <c r="A60" s="58"/>
      <c r="B60" s="23">
        <v>25</v>
      </c>
      <c r="C60" s="24">
        <v>19.73</v>
      </c>
      <c r="D60" s="24">
        <v>22.08</v>
      </c>
      <c r="E60" s="60"/>
      <c r="F60" s="60"/>
      <c r="G60" s="22">
        <v>-20</v>
      </c>
    </row>
    <row r="61" spans="1:13" s="17" customFormat="1">
      <c r="A61" s="58"/>
      <c r="B61" s="23">
        <v>35</v>
      </c>
      <c r="C61" s="24">
        <v>21.24</v>
      </c>
      <c r="D61" s="24">
        <v>24.63</v>
      </c>
    </row>
    <row r="62" spans="1:13" s="17" customFormat="1" ht="15" customHeight="1">
      <c r="A62" s="58" t="s">
        <v>23</v>
      </c>
      <c r="B62" s="22" t="s">
        <v>24</v>
      </c>
      <c r="C62" s="25" t="s">
        <v>25</v>
      </c>
      <c r="D62" s="25" t="s">
        <v>26</v>
      </c>
      <c r="E62" s="22"/>
      <c r="F62" s="63" t="s">
        <v>27</v>
      </c>
      <c r="G62" s="16" t="s">
        <v>25</v>
      </c>
      <c r="H62" s="16" t="s">
        <v>26</v>
      </c>
    </row>
    <row r="63" spans="1:13" s="17" customFormat="1" ht="15" customHeight="1">
      <c r="A63" s="58"/>
      <c r="B63" s="26" t="s">
        <v>28</v>
      </c>
      <c r="C63" s="25">
        <f>C7</f>
        <v>15</v>
      </c>
      <c r="D63" s="25">
        <f>C6</f>
        <v>-15</v>
      </c>
      <c r="E63" s="25" t="s">
        <v>3</v>
      </c>
      <c r="F63" s="63"/>
      <c r="G63" s="27">
        <v>-15</v>
      </c>
      <c r="H63" s="16">
        <f>D64</f>
        <v>10.5</v>
      </c>
    </row>
    <row r="64" spans="1:13" s="17" customFormat="1" ht="15.75" customHeight="1">
      <c r="A64" s="58"/>
      <c r="B64" s="26" t="s">
        <v>5</v>
      </c>
      <c r="C64" s="28">
        <v>0</v>
      </c>
      <c r="D64" s="25">
        <f>IF(C10="OTOPNÁ TĚLESA",(C8+0.25*C9)*1.1,(C8+0.25*C9*1))</f>
        <v>10.5</v>
      </c>
      <c r="E64" s="25" t="s">
        <v>6</v>
      </c>
      <c r="F64" s="63"/>
      <c r="G64" s="16">
        <f>D63</f>
        <v>-15</v>
      </c>
      <c r="H64" s="16">
        <f>D64</f>
        <v>10.5</v>
      </c>
    </row>
    <row r="65" spans="1:10" s="17" customFormat="1" ht="15" customHeight="1">
      <c r="A65" s="58"/>
      <c r="B65" s="59" t="s">
        <v>29</v>
      </c>
      <c r="C65" s="59"/>
      <c r="D65" s="59"/>
      <c r="E65" s="59"/>
      <c r="F65" s="63" t="s">
        <v>30</v>
      </c>
      <c r="G65" s="16" t="s">
        <v>25</v>
      </c>
      <c r="H65" s="16" t="s">
        <v>26</v>
      </c>
    </row>
    <row r="66" spans="1:10" s="17" customFormat="1" ht="15" customHeight="1">
      <c r="A66" s="58"/>
      <c r="B66" s="16" t="s">
        <v>25</v>
      </c>
      <c r="C66" s="16">
        <f>C63</f>
        <v>15</v>
      </c>
      <c r="D66" s="29">
        <f>D63</f>
        <v>-15</v>
      </c>
      <c r="E66" s="16">
        <f>D63</f>
        <v>-15</v>
      </c>
      <c r="F66" s="63"/>
      <c r="G66" s="27">
        <f>G64</f>
        <v>-15</v>
      </c>
      <c r="H66" s="16">
        <f>H63</f>
        <v>10.5</v>
      </c>
    </row>
    <row r="67" spans="1:10" s="17" customFormat="1" ht="15.75" customHeight="1">
      <c r="A67" s="58"/>
      <c r="B67" s="16" t="s">
        <v>26</v>
      </c>
      <c r="C67" s="29">
        <f>C64</f>
        <v>0</v>
      </c>
      <c r="D67" s="16">
        <f>D64</f>
        <v>10.5</v>
      </c>
      <c r="E67" s="29">
        <f>C64</f>
        <v>0</v>
      </c>
      <c r="F67" s="63"/>
      <c r="G67" s="16">
        <f>G64</f>
        <v>-15</v>
      </c>
      <c r="H67" s="16">
        <v>0</v>
      </c>
    </row>
    <row r="68" spans="1:10" s="17" customFormat="1" ht="15" customHeight="1">
      <c r="A68" s="58"/>
      <c r="B68" s="59" t="s">
        <v>31</v>
      </c>
      <c r="C68" s="59"/>
      <c r="D68" s="59"/>
      <c r="E68" s="59"/>
    </row>
    <row r="69" spans="1:10" s="17" customFormat="1" ht="15" customHeight="1">
      <c r="A69" s="58"/>
      <c r="B69" s="16" t="s">
        <v>32</v>
      </c>
      <c r="C69" s="30" t="s">
        <v>25</v>
      </c>
      <c r="D69" s="31" t="s">
        <v>26</v>
      </c>
      <c r="E69" s="62"/>
    </row>
    <row r="70" spans="1:10" s="17" customFormat="1" ht="15" customHeight="1">
      <c r="A70" s="58"/>
      <c r="B70" s="30">
        <v>1</v>
      </c>
      <c r="C70" s="30">
        <f>C63</f>
        <v>15</v>
      </c>
      <c r="D70" s="31">
        <f>C64</f>
        <v>0</v>
      </c>
      <c r="E70" s="62"/>
    </row>
    <row r="71" spans="1:10" s="17" customFormat="1" ht="15.75" customHeight="1">
      <c r="A71" s="58"/>
      <c r="B71" s="30">
        <v>2</v>
      </c>
      <c r="C71" s="30">
        <f>D63</f>
        <v>-15</v>
      </c>
      <c r="D71" s="30">
        <f>D64</f>
        <v>10.5</v>
      </c>
      <c r="E71" s="62"/>
    </row>
    <row r="72" spans="1:10" s="17" customFormat="1">
      <c r="A72" s="58"/>
      <c r="B72" s="32"/>
      <c r="C72" s="32" t="s">
        <v>33</v>
      </c>
      <c r="D72" s="32" t="s">
        <v>34</v>
      </c>
      <c r="E72" s="62"/>
    </row>
    <row r="73" spans="1:10" s="17" customFormat="1">
      <c r="A73" s="58"/>
      <c r="B73" s="16" t="s">
        <v>35</v>
      </c>
      <c r="C73" s="33" cm="1">
        <f t="array" ref="C73:D73">LINEST(D70:D71,C70:C71,1)</f>
        <v>-0.35</v>
      </c>
      <c r="D73" s="34">
        <v>5.25</v>
      </c>
      <c r="E73" s="62"/>
    </row>
    <row r="74" spans="1:10" s="17" customFormat="1" ht="15" customHeight="1">
      <c r="A74" s="58" t="s">
        <v>36</v>
      </c>
      <c r="B74" s="64" t="s">
        <v>16</v>
      </c>
      <c r="C74" s="64"/>
      <c r="D74" s="64" t="s">
        <v>17</v>
      </c>
      <c r="E74" s="64"/>
      <c r="F74" s="58"/>
      <c r="G74" s="58"/>
      <c r="H74" s="58"/>
      <c r="I74" s="58"/>
      <c r="J74" s="58"/>
    </row>
    <row r="75" spans="1:10" s="17" customFormat="1" ht="15" customHeight="1">
      <c r="A75" s="58"/>
      <c r="B75" s="28" t="s">
        <v>25</v>
      </c>
      <c r="C75" s="28" t="s">
        <v>26</v>
      </c>
      <c r="D75" s="28" t="s">
        <v>25</v>
      </c>
      <c r="E75" s="28" t="s">
        <v>26</v>
      </c>
      <c r="F75" s="58"/>
      <c r="G75" s="58"/>
      <c r="H75" s="58"/>
      <c r="I75" s="58"/>
      <c r="J75" s="58"/>
    </row>
    <row r="76" spans="1:10" s="17" customFormat="1" ht="15" customHeight="1">
      <c r="A76" s="58"/>
      <c r="B76" s="35">
        <f>B77</f>
        <v>-7.1777777777777816</v>
      </c>
      <c r="C76" s="36">
        <f>C77</f>
        <v>7.7622222222222224</v>
      </c>
      <c r="D76" s="35">
        <f>D77</f>
        <v>-8.44</v>
      </c>
      <c r="E76" s="36">
        <f>E77</f>
        <v>8.2039999999999988</v>
      </c>
      <c r="F76" s="58"/>
      <c r="G76" s="58"/>
      <c r="H76" s="58"/>
      <c r="I76" s="58"/>
      <c r="J76" s="58"/>
    </row>
    <row r="77" spans="1:10" s="17" customFormat="1" ht="15" customHeight="1">
      <c r="A77" s="58"/>
      <c r="B77" s="37">
        <f>J89</f>
        <v>-7.1777777777777816</v>
      </c>
      <c r="C77" s="36">
        <f>J88</f>
        <v>7.7622222222222224</v>
      </c>
      <c r="D77" s="35">
        <f>J100</f>
        <v>-8.44</v>
      </c>
      <c r="E77" s="38">
        <f>J99</f>
        <v>8.2039999999999988</v>
      </c>
      <c r="F77" s="58"/>
      <c r="G77" s="58"/>
      <c r="H77" s="58"/>
      <c r="I77" s="58"/>
      <c r="J77" s="58"/>
    </row>
    <row r="78" spans="1:10" s="17" customFormat="1" ht="15" customHeight="1">
      <c r="A78" s="58"/>
      <c r="B78" s="35">
        <f>B77</f>
        <v>-7.1777777777777816</v>
      </c>
      <c r="C78" s="36">
        <v>0</v>
      </c>
      <c r="D78" s="35">
        <f>D77</f>
        <v>-8.44</v>
      </c>
      <c r="E78" s="36">
        <v>0</v>
      </c>
      <c r="F78" s="58"/>
      <c r="G78" s="58"/>
      <c r="H78" s="58"/>
      <c r="I78" s="58"/>
      <c r="J78" s="58"/>
    </row>
    <row r="79" spans="1:10" s="17" customFormat="1" ht="15" customHeight="1">
      <c r="A79" s="58"/>
      <c r="B79" s="62" t="s">
        <v>37</v>
      </c>
      <c r="C79" s="62"/>
      <c r="D79" s="62"/>
      <c r="E79" s="62"/>
      <c r="F79" s="62"/>
      <c r="G79" s="62"/>
      <c r="H79" s="62"/>
      <c r="I79" s="62"/>
      <c r="J79" s="62"/>
    </row>
    <row r="80" spans="1:10" s="17" customFormat="1" ht="15" customHeight="1">
      <c r="A80" s="58"/>
      <c r="B80" s="17" t="s">
        <v>38</v>
      </c>
      <c r="C80" s="17" t="s">
        <v>39</v>
      </c>
      <c r="D80" s="17" t="s">
        <v>26</v>
      </c>
      <c r="E80" s="17" t="s">
        <v>40</v>
      </c>
      <c r="F80" s="17" t="s">
        <v>41</v>
      </c>
      <c r="G80" s="17" t="s">
        <v>42</v>
      </c>
      <c r="H80" s="62" t="s">
        <v>43</v>
      </c>
      <c r="I80" s="62"/>
      <c r="J80" s="62"/>
    </row>
    <row r="81" spans="1:10" s="17" customFormat="1" ht="15" customHeight="1">
      <c r="A81" s="58"/>
      <c r="B81" s="17">
        <f t="shared" ref="B81:C89" si="0">B53</f>
        <v>-20</v>
      </c>
      <c r="C81" s="17">
        <f t="shared" si="0"/>
        <v>5.2</v>
      </c>
      <c r="D81" s="17">
        <f>$C$73*B81+$D$73</f>
        <v>12.25</v>
      </c>
      <c r="E81" s="17">
        <f>D81-C81</f>
        <v>7.05</v>
      </c>
      <c r="F81" s="17">
        <f>IF(SIGN(E81*E82)=1,0,1)</f>
        <v>0</v>
      </c>
      <c r="G81" s="61">
        <f>MATCH(1,F81:F89,0)</f>
        <v>2</v>
      </c>
      <c r="H81" s="17" t="s">
        <v>25</v>
      </c>
      <c r="I81" s="17" t="s">
        <v>44</v>
      </c>
      <c r="J81" s="17" t="s">
        <v>45</v>
      </c>
    </row>
    <row r="82" spans="1:10" s="17" customFormat="1" ht="15" customHeight="1">
      <c r="A82" s="58"/>
      <c r="B82" s="17">
        <f t="shared" si="0"/>
        <v>-15</v>
      </c>
      <c r="C82" s="17">
        <f t="shared" si="0"/>
        <v>6.1</v>
      </c>
      <c r="D82" s="17">
        <f t="shared" ref="D82:D89" si="1">$C$73*B82+$D$73</f>
        <v>10.5</v>
      </c>
      <c r="E82" s="17">
        <f t="shared" ref="E82:E89" si="2">D82-C82</f>
        <v>4.4000000000000004</v>
      </c>
      <c r="F82" s="17">
        <f t="shared" ref="F82:F88" si="3">IF(SIGN(E82*E83)=1,0,1)</f>
        <v>1</v>
      </c>
      <c r="G82" s="61"/>
      <c r="H82" s="17">
        <f>INDEX(B81:B89,G81)</f>
        <v>-15</v>
      </c>
      <c r="I82" s="17">
        <f>INDEX(C81:C89,G81)</f>
        <v>6.1</v>
      </c>
      <c r="J82" s="17">
        <f>INDEX(D81:D89,G81)</f>
        <v>10.5</v>
      </c>
    </row>
    <row r="83" spans="1:10" s="17" customFormat="1" ht="15" customHeight="1">
      <c r="A83" s="58"/>
      <c r="B83" s="17">
        <f t="shared" si="0"/>
        <v>-7</v>
      </c>
      <c r="C83" s="17">
        <f t="shared" si="0"/>
        <v>7.8</v>
      </c>
      <c r="D83" s="17">
        <f t="shared" si="1"/>
        <v>7.6999999999999993</v>
      </c>
      <c r="E83" s="17">
        <f t="shared" si="2"/>
        <v>-0.10000000000000053</v>
      </c>
      <c r="F83" s="17">
        <f t="shared" si="3"/>
        <v>0</v>
      </c>
      <c r="G83" s="61"/>
      <c r="H83" s="17">
        <f>INDEX(B81:B89,G81+1)</f>
        <v>-7</v>
      </c>
      <c r="I83" s="17">
        <f>INDEX(C81:C89,G81+1)</f>
        <v>7.8</v>
      </c>
      <c r="J83" s="17">
        <f>INDEX(D81:D89,G81+1)</f>
        <v>7.6999999999999993</v>
      </c>
    </row>
    <row r="84" spans="1:10" s="17" customFormat="1" ht="15" customHeight="1">
      <c r="A84" s="58"/>
      <c r="B84" s="17">
        <f t="shared" si="0"/>
        <v>2</v>
      </c>
      <c r="C84" s="17">
        <f t="shared" si="0"/>
        <v>9.3000000000000007</v>
      </c>
      <c r="D84" s="17">
        <f t="shared" si="1"/>
        <v>4.55</v>
      </c>
      <c r="E84" s="17">
        <f t="shared" si="2"/>
        <v>-4.7500000000000009</v>
      </c>
      <c r="F84" s="17">
        <f t="shared" si="3"/>
        <v>0</v>
      </c>
      <c r="G84" s="61"/>
      <c r="H84" s="62" t="s">
        <v>46</v>
      </c>
      <c r="I84" s="62"/>
      <c r="J84" s="62"/>
    </row>
    <row r="85" spans="1:10" s="17" customFormat="1">
      <c r="A85" s="58"/>
      <c r="B85" s="17">
        <f t="shared" si="0"/>
        <v>7</v>
      </c>
      <c r="C85" s="17">
        <f t="shared" si="0"/>
        <v>11.94</v>
      </c>
      <c r="D85" s="17">
        <f t="shared" si="1"/>
        <v>2.8000000000000003</v>
      </c>
      <c r="E85" s="17">
        <f t="shared" si="2"/>
        <v>-9.1399999999999988</v>
      </c>
      <c r="F85" s="17">
        <f t="shared" si="3"/>
        <v>0</v>
      </c>
      <c r="G85" s="61"/>
      <c r="H85" s="30" t="s">
        <v>47</v>
      </c>
      <c r="I85" s="17">
        <f>SLOPE(I82:I83,H82:H83)</f>
        <v>0.21250000000000002</v>
      </c>
      <c r="J85" s="17">
        <f>SLOPE(J82:J83,H82:H83)</f>
        <v>-0.35000000000000009</v>
      </c>
    </row>
    <row r="86" spans="1:10" s="17" customFormat="1">
      <c r="A86" s="58"/>
      <c r="B86" s="17">
        <f t="shared" si="0"/>
        <v>10</v>
      </c>
      <c r="C86" s="17">
        <f t="shared" si="0"/>
        <v>15.28</v>
      </c>
      <c r="D86" s="17">
        <f t="shared" si="1"/>
        <v>1.75</v>
      </c>
      <c r="E86" s="17">
        <f t="shared" si="2"/>
        <v>-13.53</v>
      </c>
      <c r="F86" s="17">
        <f t="shared" si="3"/>
        <v>0</v>
      </c>
      <c r="G86" s="61"/>
      <c r="H86" s="30" t="s">
        <v>48</v>
      </c>
      <c r="I86" s="17">
        <f>INTERCEPT(I82:I83,H82:H83)</f>
        <v>9.2874999999999996</v>
      </c>
      <c r="J86" s="17">
        <f>INTERCEPT(J82:J83,H82:H83)</f>
        <v>5.2499999999999982</v>
      </c>
    </row>
    <row r="87" spans="1:10" s="17" customFormat="1">
      <c r="A87" s="58"/>
      <c r="B87" s="17">
        <f t="shared" si="0"/>
        <v>15</v>
      </c>
      <c r="C87" s="17">
        <f t="shared" si="0"/>
        <v>16.61</v>
      </c>
      <c r="D87" s="17">
        <f t="shared" si="1"/>
        <v>0</v>
      </c>
      <c r="E87" s="17">
        <f t="shared" si="2"/>
        <v>-16.61</v>
      </c>
      <c r="F87" s="17">
        <f t="shared" si="3"/>
        <v>0</v>
      </c>
      <c r="G87" s="61"/>
      <c r="H87" s="62" t="s">
        <v>49</v>
      </c>
      <c r="I87" s="62"/>
      <c r="J87" s="62"/>
    </row>
    <row r="88" spans="1:10" s="17" customFormat="1">
      <c r="A88" s="58"/>
      <c r="B88" s="17">
        <f t="shared" si="0"/>
        <v>25</v>
      </c>
      <c r="C88" s="17">
        <f t="shared" si="0"/>
        <v>19.73</v>
      </c>
      <c r="D88" s="17">
        <f t="shared" si="1"/>
        <v>-3.5</v>
      </c>
      <c r="E88" s="17">
        <f t="shared" si="2"/>
        <v>-23.23</v>
      </c>
      <c r="F88" s="17">
        <f t="shared" si="3"/>
        <v>0</v>
      </c>
      <c r="G88" s="61"/>
      <c r="H88" s="62" t="s">
        <v>50</v>
      </c>
      <c r="I88" s="62"/>
      <c r="J88" s="39">
        <f>(J85*I86-I85*J86)/(J85-I85)</f>
        <v>7.7622222222222224</v>
      </c>
    </row>
    <row r="89" spans="1:10" s="17" customFormat="1">
      <c r="A89" s="58"/>
      <c r="B89" s="17">
        <f t="shared" si="0"/>
        <v>35</v>
      </c>
      <c r="C89" s="17">
        <f t="shared" si="0"/>
        <v>21.24</v>
      </c>
      <c r="D89" s="17">
        <f t="shared" si="1"/>
        <v>-7</v>
      </c>
      <c r="E89" s="17">
        <f t="shared" si="2"/>
        <v>-28.24</v>
      </c>
      <c r="F89" s="17">
        <f>H67</f>
        <v>0</v>
      </c>
      <c r="G89" s="61"/>
      <c r="H89" s="62" t="s">
        <v>51</v>
      </c>
      <c r="I89" s="62"/>
      <c r="J89" s="39">
        <f>(J88-J86)/J85</f>
        <v>-7.1777777777777816</v>
      </c>
    </row>
    <row r="90" spans="1:10" s="17" customFormat="1">
      <c r="A90" s="58"/>
      <c r="B90" s="62" t="s">
        <v>52</v>
      </c>
      <c r="C90" s="62"/>
      <c r="D90" s="62"/>
      <c r="E90" s="62"/>
      <c r="F90" s="62"/>
      <c r="G90" s="62"/>
      <c r="H90" s="62"/>
      <c r="I90" s="62"/>
      <c r="J90" s="62"/>
    </row>
    <row r="91" spans="1:10" s="17" customFormat="1">
      <c r="A91" s="58"/>
      <c r="B91" s="17" t="s">
        <v>38</v>
      </c>
      <c r="C91" s="17" t="s">
        <v>39</v>
      </c>
      <c r="D91" s="17" t="s">
        <v>26</v>
      </c>
      <c r="E91" s="17" t="s">
        <v>40</v>
      </c>
      <c r="F91" s="17" t="s">
        <v>41</v>
      </c>
      <c r="G91" s="17" t="s">
        <v>42</v>
      </c>
      <c r="H91" s="62" t="s">
        <v>43</v>
      </c>
      <c r="I91" s="62"/>
      <c r="J91" s="62"/>
    </row>
    <row r="92" spans="1:10" s="17" customFormat="1">
      <c r="A92" s="58"/>
      <c r="B92" s="17">
        <f>B53</f>
        <v>-20</v>
      </c>
      <c r="C92" s="17">
        <f>D53</f>
        <v>5.6</v>
      </c>
      <c r="D92" s="17">
        <f>$C$73*B92+$D$73</f>
        <v>12.25</v>
      </c>
      <c r="E92" s="17">
        <f>D92-C92</f>
        <v>6.65</v>
      </c>
      <c r="F92" s="17">
        <f>IF(SIGN(E92*E93)=1,0,1)</f>
        <v>0</v>
      </c>
      <c r="G92" s="61">
        <f>MATCH(1,F92:F100,0)</f>
        <v>2</v>
      </c>
      <c r="H92" s="17" t="s">
        <v>25</v>
      </c>
      <c r="I92" s="17" t="s">
        <v>44</v>
      </c>
      <c r="J92" s="17" t="s">
        <v>45</v>
      </c>
    </row>
    <row r="93" spans="1:10" s="17" customFormat="1">
      <c r="A93" s="58"/>
      <c r="B93" s="17">
        <f t="shared" ref="B93:B100" si="4">B54</f>
        <v>-15</v>
      </c>
      <c r="C93" s="17">
        <f t="shared" ref="C93:C100" si="5">D54</f>
        <v>6.4</v>
      </c>
      <c r="D93" s="17">
        <f t="shared" ref="D93:D100" si="6">$C$73*B93+$D$73</f>
        <v>10.5</v>
      </c>
      <c r="E93" s="17">
        <f t="shared" ref="E93:E100" si="7">D93-C93</f>
        <v>4.0999999999999996</v>
      </c>
      <c r="F93" s="17">
        <f t="shared" ref="F93:F99" si="8">IF(SIGN(E93*E94)=1,0,1)</f>
        <v>1</v>
      </c>
      <c r="G93" s="61"/>
      <c r="H93" s="17">
        <f>INDEX(B92:B100,G92)</f>
        <v>-15</v>
      </c>
      <c r="I93" s="17">
        <f>INDEX(C92:C100,G92)</f>
        <v>6.4</v>
      </c>
      <c r="J93" s="17">
        <f>INDEX(D92:D100,G92)</f>
        <v>10.5</v>
      </c>
    </row>
    <row r="94" spans="1:10" s="17" customFormat="1">
      <c r="A94" s="58"/>
      <c r="B94" s="17">
        <f t="shared" si="4"/>
        <v>-7</v>
      </c>
      <c r="C94" s="17">
        <f t="shared" si="5"/>
        <v>8.6</v>
      </c>
      <c r="D94" s="17">
        <f t="shared" si="6"/>
        <v>7.6999999999999993</v>
      </c>
      <c r="E94" s="17">
        <f t="shared" si="7"/>
        <v>-0.90000000000000036</v>
      </c>
      <c r="F94" s="17">
        <f t="shared" si="8"/>
        <v>0</v>
      </c>
      <c r="G94" s="61"/>
      <c r="H94" s="17">
        <f>INDEX(B92:B100,G92+1)</f>
        <v>-7</v>
      </c>
      <c r="I94" s="17">
        <f>INDEX(C92:C100,G92+1)</f>
        <v>8.6</v>
      </c>
      <c r="J94" s="17">
        <f>INDEX(D92:D100,G92+1)</f>
        <v>7.6999999999999993</v>
      </c>
    </row>
    <row r="95" spans="1:10" s="17" customFormat="1">
      <c r="A95" s="58"/>
      <c r="B95" s="17">
        <f t="shared" si="4"/>
        <v>2</v>
      </c>
      <c r="C95" s="17">
        <f t="shared" si="5"/>
        <v>10.210000000000001</v>
      </c>
      <c r="D95" s="17">
        <f t="shared" si="6"/>
        <v>4.55</v>
      </c>
      <c r="E95" s="17">
        <f t="shared" si="7"/>
        <v>-5.660000000000001</v>
      </c>
      <c r="F95" s="17">
        <f t="shared" si="8"/>
        <v>0</v>
      </c>
      <c r="G95" s="61"/>
      <c r="H95" s="62" t="s">
        <v>46</v>
      </c>
      <c r="I95" s="62"/>
      <c r="J95" s="62"/>
    </row>
    <row r="96" spans="1:10" s="17" customFormat="1">
      <c r="A96" s="58"/>
      <c r="B96" s="17">
        <f t="shared" si="4"/>
        <v>7</v>
      </c>
      <c r="C96" s="17">
        <f t="shared" si="5"/>
        <v>12.92</v>
      </c>
      <c r="D96" s="17">
        <f t="shared" si="6"/>
        <v>2.8000000000000003</v>
      </c>
      <c r="E96" s="17">
        <f t="shared" si="7"/>
        <v>-10.119999999999999</v>
      </c>
      <c r="F96" s="17">
        <f t="shared" si="8"/>
        <v>0</v>
      </c>
      <c r="G96" s="61"/>
      <c r="H96" s="30" t="s">
        <v>47</v>
      </c>
      <c r="I96" s="17">
        <f>SLOPE(I93:I94,H93:H94)</f>
        <v>0.27499999999999991</v>
      </c>
      <c r="J96" s="17">
        <f>SLOPE(J93:J94,H93:H94)</f>
        <v>-0.35000000000000009</v>
      </c>
    </row>
    <row r="97" spans="1:10" s="17" customFormat="1">
      <c r="A97" s="58"/>
      <c r="B97" s="17">
        <f t="shared" si="4"/>
        <v>10</v>
      </c>
      <c r="C97" s="17">
        <f t="shared" si="5"/>
        <v>17.12</v>
      </c>
      <c r="D97" s="17">
        <f t="shared" si="6"/>
        <v>1.75</v>
      </c>
      <c r="E97" s="17">
        <f t="shared" si="7"/>
        <v>-15.370000000000001</v>
      </c>
      <c r="F97" s="17">
        <f t="shared" si="8"/>
        <v>0</v>
      </c>
      <c r="G97" s="61"/>
      <c r="H97" s="30" t="s">
        <v>48</v>
      </c>
      <c r="I97" s="17">
        <f>INTERCEPT(I93:I94,H93:H94)</f>
        <v>10.524999999999999</v>
      </c>
      <c r="J97" s="17">
        <f>INTERCEPT(J93:J94,H93:H94)</f>
        <v>5.2499999999999982</v>
      </c>
    </row>
    <row r="98" spans="1:10" s="17" customFormat="1">
      <c r="A98" s="58"/>
      <c r="B98" s="17">
        <f t="shared" si="4"/>
        <v>15</v>
      </c>
      <c r="C98" s="17">
        <f t="shared" si="5"/>
        <v>18.87</v>
      </c>
      <c r="D98" s="17">
        <f t="shared" si="6"/>
        <v>0</v>
      </c>
      <c r="E98" s="17">
        <f t="shared" si="7"/>
        <v>-18.87</v>
      </c>
      <c r="F98" s="17">
        <f t="shared" si="8"/>
        <v>0</v>
      </c>
      <c r="G98" s="61"/>
      <c r="H98" s="62" t="s">
        <v>49</v>
      </c>
      <c r="I98" s="62"/>
      <c r="J98" s="62"/>
    </row>
    <row r="99" spans="1:10" s="17" customFormat="1">
      <c r="A99" s="58"/>
      <c r="B99" s="17">
        <f t="shared" si="4"/>
        <v>25</v>
      </c>
      <c r="C99" s="17">
        <f t="shared" si="5"/>
        <v>22.08</v>
      </c>
      <c r="D99" s="17">
        <f t="shared" si="6"/>
        <v>-3.5</v>
      </c>
      <c r="E99" s="17">
        <f t="shared" si="7"/>
        <v>-25.58</v>
      </c>
      <c r="F99" s="17">
        <f t="shared" si="8"/>
        <v>0</v>
      </c>
      <c r="G99" s="61"/>
      <c r="H99" s="62" t="s">
        <v>50</v>
      </c>
      <c r="I99" s="62"/>
      <c r="J99" s="39">
        <f>(J96*I97-I96*J97)/(J96-I96)</f>
        <v>8.2039999999999988</v>
      </c>
    </row>
    <row r="100" spans="1:10" s="17" customFormat="1">
      <c r="A100" s="58"/>
      <c r="B100" s="17">
        <f t="shared" si="4"/>
        <v>35</v>
      </c>
      <c r="C100" s="17">
        <f t="shared" si="5"/>
        <v>24.63</v>
      </c>
      <c r="D100" s="17">
        <f t="shared" si="6"/>
        <v>-7</v>
      </c>
      <c r="E100" s="17">
        <f t="shared" si="7"/>
        <v>-31.63</v>
      </c>
      <c r="F100" s="17">
        <f>F89</f>
        <v>0</v>
      </c>
      <c r="G100" s="61"/>
      <c r="H100" s="62" t="s">
        <v>51</v>
      </c>
      <c r="I100" s="62"/>
      <c r="J100" s="39">
        <f>(J99-J97)/J96</f>
        <v>-8.44</v>
      </c>
    </row>
    <row r="101" spans="1:10" s="17" customFormat="1" ht="15" customHeight="1">
      <c r="A101" s="58" t="s">
        <v>53</v>
      </c>
      <c r="B101" s="59" t="s">
        <v>54</v>
      </c>
      <c r="C101" s="59"/>
      <c r="D101" s="59"/>
      <c r="E101" s="59"/>
      <c r="F101" s="59"/>
      <c r="G101" s="59"/>
      <c r="H101" s="59"/>
      <c r="I101" s="59"/>
      <c r="J101" s="59"/>
    </row>
    <row r="102" spans="1:10" s="17" customFormat="1" ht="15" customHeight="1">
      <c r="A102" s="58"/>
      <c r="B102" s="16" t="s">
        <v>32</v>
      </c>
      <c r="C102" s="30" t="s">
        <v>25</v>
      </c>
      <c r="D102" s="31" t="s">
        <v>26</v>
      </c>
      <c r="E102" s="62"/>
      <c r="F102" s="62"/>
      <c r="G102" s="62"/>
      <c r="H102" s="62"/>
      <c r="I102" s="62"/>
      <c r="J102" s="62"/>
    </row>
    <row r="103" spans="1:10" s="17" customFormat="1" ht="15" customHeight="1">
      <c r="A103" s="58"/>
      <c r="B103" s="30">
        <v>1</v>
      </c>
      <c r="C103" s="30">
        <f>G66-0.01</f>
        <v>-15.01</v>
      </c>
      <c r="D103" s="31">
        <f>H66</f>
        <v>10.5</v>
      </c>
      <c r="E103" s="62"/>
      <c r="F103" s="62"/>
      <c r="G103" s="62"/>
      <c r="H103" s="62"/>
      <c r="I103" s="62"/>
      <c r="J103" s="62"/>
    </row>
    <row r="104" spans="1:10" s="17" customFormat="1" ht="15" customHeight="1">
      <c r="A104" s="58"/>
      <c r="B104" s="30">
        <v>2</v>
      </c>
      <c r="C104" s="30">
        <f>G67</f>
        <v>-15</v>
      </c>
      <c r="D104" s="30">
        <f>H67</f>
        <v>0</v>
      </c>
      <c r="E104" s="62"/>
      <c r="F104" s="62"/>
      <c r="G104" s="62"/>
      <c r="H104" s="62"/>
      <c r="I104" s="62"/>
      <c r="J104" s="62"/>
    </row>
    <row r="105" spans="1:10" s="17" customFormat="1" ht="15.75" customHeight="1">
      <c r="A105" s="58"/>
      <c r="B105" s="32"/>
      <c r="C105" s="32" t="s">
        <v>33</v>
      </c>
      <c r="D105" s="32" t="s">
        <v>34</v>
      </c>
      <c r="E105" s="62"/>
      <c r="F105" s="62"/>
      <c r="G105" s="62"/>
      <c r="H105" s="62"/>
      <c r="I105" s="62"/>
      <c r="J105" s="62"/>
    </row>
    <row r="106" spans="1:10" s="17" customFormat="1" ht="15.75" customHeight="1">
      <c r="A106" s="58"/>
      <c r="B106" s="16" t="s">
        <v>35</v>
      </c>
      <c r="C106" s="40" cm="1">
        <f t="array" ref="C106:D106">LINEST(D103:D104,C103:C104,1)</f>
        <v>-1050.0000000000223</v>
      </c>
      <c r="D106" s="34">
        <v>-15750.000000000333</v>
      </c>
      <c r="E106" s="62"/>
      <c r="F106" s="62"/>
      <c r="G106" s="62"/>
      <c r="H106" s="62"/>
      <c r="I106" s="62"/>
      <c r="J106" s="62"/>
    </row>
    <row r="107" spans="1:10" s="17" customFormat="1" ht="15" customHeight="1">
      <c r="A107" s="58"/>
      <c r="B107" s="62" t="s">
        <v>37</v>
      </c>
      <c r="C107" s="62"/>
      <c r="D107" s="62"/>
      <c r="E107" s="62"/>
      <c r="F107" s="62"/>
      <c r="G107" s="62"/>
      <c r="H107" s="62"/>
      <c r="I107" s="62"/>
      <c r="J107" s="62"/>
    </row>
    <row r="108" spans="1:10" s="17" customFormat="1" ht="15" customHeight="1">
      <c r="A108" s="58"/>
      <c r="B108" s="17" t="s">
        <v>38</v>
      </c>
      <c r="C108" s="17" t="s">
        <v>39</v>
      </c>
      <c r="D108" s="17" t="s">
        <v>26</v>
      </c>
      <c r="E108" s="17" t="s">
        <v>40</v>
      </c>
      <c r="F108" s="17" t="s">
        <v>41</v>
      </c>
      <c r="G108" s="17" t="s">
        <v>42</v>
      </c>
      <c r="H108" s="62" t="s">
        <v>43</v>
      </c>
      <c r="I108" s="62"/>
      <c r="J108" s="62"/>
    </row>
    <row r="109" spans="1:10" s="17" customFormat="1" ht="15" customHeight="1">
      <c r="A109" s="58"/>
      <c r="B109" s="17">
        <f>B53</f>
        <v>-20</v>
      </c>
      <c r="C109" s="17">
        <f>C53</f>
        <v>5.2</v>
      </c>
      <c r="D109" s="17">
        <f>$C$106*B109+$D$106</f>
        <v>5250.000000000111</v>
      </c>
      <c r="E109" s="17">
        <f t="shared" ref="E109:E117" si="9">D109-C109</f>
        <v>5244.8000000001111</v>
      </c>
      <c r="F109" s="17">
        <f>IF(SIGN(E109*E110)=1,0,1)</f>
        <v>1</v>
      </c>
      <c r="G109" s="61">
        <f>MATCH(1,F109:F117,0)</f>
        <v>1</v>
      </c>
      <c r="H109" s="17" t="s">
        <v>25</v>
      </c>
      <c r="I109" s="17" t="s">
        <v>44</v>
      </c>
      <c r="J109" s="17" t="s">
        <v>45</v>
      </c>
    </row>
    <row r="110" spans="1:10" s="17" customFormat="1" ht="15" customHeight="1">
      <c r="A110" s="58"/>
      <c r="B110" s="17">
        <f t="shared" ref="B110:C117" si="10">B54</f>
        <v>-15</v>
      </c>
      <c r="C110" s="17">
        <f t="shared" si="10"/>
        <v>6.1</v>
      </c>
      <c r="D110" s="17">
        <f>$C$106*B110+$D$106</f>
        <v>0</v>
      </c>
      <c r="E110" s="17">
        <f t="shared" si="9"/>
        <v>-6.1</v>
      </c>
      <c r="F110" s="17">
        <f t="shared" ref="F110:F116" si="11">IF(SIGN(E110*E111)=1,0,1)</f>
        <v>0</v>
      </c>
      <c r="G110" s="61"/>
      <c r="H110" s="17">
        <f>INDEX(B109:B117,G109)</f>
        <v>-20</v>
      </c>
      <c r="I110" s="17">
        <f>INDEX(C109:C117,G109)</f>
        <v>5.2</v>
      </c>
      <c r="J110" s="17">
        <f>INDEX(D109:D117,G109)</f>
        <v>5250.000000000111</v>
      </c>
    </row>
    <row r="111" spans="1:10" s="17" customFormat="1" ht="15" customHeight="1">
      <c r="A111" s="58"/>
      <c r="B111" s="17">
        <f t="shared" si="10"/>
        <v>-7</v>
      </c>
      <c r="C111" s="17">
        <f t="shared" si="10"/>
        <v>7.8</v>
      </c>
      <c r="D111" s="17">
        <f t="shared" ref="D111:D117" si="12">$C$106*B111+$D$106</f>
        <v>-8400.0000000001764</v>
      </c>
      <c r="E111" s="17">
        <f t="shared" si="9"/>
        <v>-8407.8000000001757</v>
      </c>
      <c r="F111" s="17">
        <f t="shared" si="11"/>
        <v>0</v>
      </c>
      <c r="G111" s="61"/>
      <c r="H111" s="17">
        <f>INDEX(B109:B117,G109+1)</f>
        <v>-15</v>
      </c>
      <c r="I111" s="17">
        <f>INDEX(C109:C117,G109+1)</f>
        <v>6.1</v>
      </c>
      <c r="J111" s="17">
        <f>INDEX(D109:D117,G109+1)</f>
        <v>0</v>
      </c>
    </row>
    <row r="112" spans="1:10" s="17" customFormat="1" ht="15" customHeight="1">
      <c r="A112" s="58"/>
      <c r="B112" s="17">
        <f t="shared" si="10"/>
        <v>2</v>
      </c>
      <c r="C112" s="17">
        <f t="shared" si="10"/>
        <v>9.3000000000000007</v>
      </c>
      <c r="D112" s="17">
        <f t="shared" si="12"/>
        <v>-17850.000000000378</v>
      </c>
      <c r="E112" s="17">
        <f t="shared" si="9"/>
        <v>-17859.300000000378</v>
      </c>
      <c r="F112" s="17">
        <f t="shared" si="11"/>
        <v>0</v>
      </c>
      <c r="G112" s="61"/>
      <c r="H112" s="62" t="s">
        <v>46</v>
      </c>
      <c r="I112" s="62"/>
      <c r="J112" s="62"/>
    </row>
    <row r="113" spans="1:11" s="17" customFormat="1" ht="15" customHeight="1">
      <c r="A113" s="58"/>
      <c r="B113" s="17">
        <f t="shared" si="10"/>
        <v>7</v>
      </c>
      <c r="C113" s="17">
        <f t="shared" si="10"/>
        <v>11.94</v>
      </c>
      <c r="D113" s="17">
        <f>$C$106*B113+$D$106</f>
        <v>-23100.000000000487</v>
      </c>
      <c r="E113" s="17">
        <f t="shared" si="9"/>
        <v>-23111.940000000486</v>
      </c>
      <c r="F113" s="17">
        <f t="shared" si="11"/>
        <v>0</v>
      </c>
      <c r="G113" s="61"/>
      <c r="H113" s="30" t="s">
        <v>47</v>
      </c>
      <c r="I113" s="17">
        <f>SLOPE(I110:I111,H110:H111)</f>
        <v>0.17999999999999988</v>
      </c>
      <c r="J113" s="17">
        <f>SLOPE(J110:J111,H110:H111)</f>
        <v>-1050.0000000000221</v>
      </c>
    </row>
    <row r="114" spans="1:11" s="17" customFormat="1" ht="15" customHeight="1">
      <c r="A114" s="58"/>
      <c r="B114" s="17">
        <f t="shared" si="10"/>
        <v>10</v>
      </c>
      <c r="C114" s="17">
        <f t="shared" si="10"/>
        <v>15.28</v>
      </c>
      <c r="D114" s="17">
        <f t="shared" si="12"/>
        <v>-26250.000000000553</v>
      </c>
      <c r="E114" s="17">
        <f t="shared" si="9"/>
        <v>-26265.280000000552</v>
      </c>
      <c r="F114" s="17">
        <f t="shared" si="11"/>
        <v>0</v>
      </c>
      <c r="G114" s="61"/>
      <c r="H114" s="30" t="s">
        <v>48</v>
      </c>
      <c r="I114" s="17">
        <f>INTERCEPT(I110:I111,H110:H111)</f>
        <v>8.7999999999999989</v>
      </c>
      <c r="J114" s="17">
        <f>INTERCEPT(J110:J111,H110:H111)</f>
        <v>-15750.000000000331</v>
      </c>
    </row>
    <row r="115" spans="1:11" s="17" customFormat="1" ht="15.75" customHeight="1">
      <c r="A115" s="58"/>
      <c r="B115" s="17">
        <f t="shared" si="10"/>
        <v>15</v>
      </c>
      <c r="C115" s="17">
        <f t="shared" si="10"/>
        <v>16.61</v>
      </c>
      <c r="D115" s="17">
        <f t="shared" si="12"/>
        <v>-31500.000000000669</v>
      </c>
      <c r="E115" s="17">
        <f t="shared" si="9"/>
        <v>-31516.61000000067</v>
      </c>
      <c r="F115" s="17">
        <f t="shared" si="11"/>
        <v>0</v>
      </c>
      <c r="G115" s="61"/>
      <c r="H115" s="62" t="s">
        <v>49</v>
      </c>
      <c r="I115" s="62"/>
      <c r="J115" s="62"/>
      <c r="K115" s="41" t="s">
        <v>55</v>
      </c>
    </row>
    <row r="116" spans="1:11" s="17" customFormat="1" ht="15" customHeight="1">
      <c r="A116" s="58"/>
      <c r="B116" s="17">
        <f t="shared" si="10"/>
        <v>25</v>
      </c>
      <c r="C116" s="17">
        <f t="shared" si="10"/>
        <v>19.73</v>
      </c>
      <c r="D116" s="17">
        <f t="shared" si="12"/>
        <v>-42000.000000000888</v>
      </c>
      <c r="E116" s="17">
        <f t="shared" si="9"/>
        <v>-42019.730000000891</v>
      </c>
      <c r="F116" s="17">
        <f t="shared" si="11"/>
        <v>0</v>
      </c>
      <c r="G116" s="61"/>
      <c r="H116" s="62" t="s">
        <v>51</v>
      </c>
      <c r="I116" s="62"/>
      <c r="J116" s="39">
        <f>(J113*I114-I113*J114)/(J113-I113)</f>
        <v>6.0989544649488661</v>
      </c>
      <c r="K116" s="17">
        <f>J116</f>
        <v>6.0989544649488661</v>
      </c>
    </row>
    <row r="117" spans="1:11" s="17" customFormat="1" ht="15.75" customHeight="1">
      <c r="A117" s="58"/>
      <c r="B117" s="17">
        <f t="shared" si="10"/>
        <v>35</v>
      </c>
      <c r="C117" s="17">
        <f t="shared" si="10"/>
        <v>21.24</v>
      </c>
      <c r="D117" s="17">
        <f t="shared" si="12"/>
        <v>-52500.000000001113</v>
      </c>
      <c r="E117" s="17">
        <f t="shared" si="9"/>
        <v>-52521.240000001111</v>
      </c>
      <c r="F117" s="17">
        <f>F89</f>
        <v>0</v>
      </c>
      <c r="G117" s="61"/>
      <c r="H117" s="62" t="s">
        <v>50</v>
      </c>
      <c r="I117" s="62"/>
      <c r="J117" s="39">
        <f>ROUND((J116-J114)/J113,1)</f>
        <v>-15</v>
      </c>
      <c r="K117" s="27">
        <f>G63</f>
        <v>-15</v>
      </c>
    </row>
    <row r="118" spans="1:11" s="17" customFormat="1" ht="15" customHeight="1">
      <c r="A118" s="58"/>
      <c r="B118" s="62" t="s">
        <v>52</v>
      </c>
      <c r="C118" s="62"/>
      <c r="D118" s="62"/>
      <c r="E118" s="62"/>
      <c r="F118" s="62"/>
      <c r="G118" s="62"/>
      <c r="H118" s="62"/>
      <c r="I118" s="62"/>
      <c r="J118" s="62"/>
    </row>
    <row r="119" spans="1:11" s="17" customFormat="1" ht="15" customHeight="1">
      <c r="A119" s="58"/>
      <c r="B119" s="17" t="s">
        <v>38</v>
      </c>
      <c r="C119" s="17" t="s">
        <v>39</v>
      </c>
      <c r="D119" s="17" t="s">
        <v>26</v>
      </c>
      <c r="E119" s="17" t="s">
        <v>40</v>
      </c>
      <c r="F119" s="17" t="s">
        <v>41</v>
      </c>
      <c r="G119" s="17" t="s">
        <v>42</v>
      </c>
      <c r="H119" s="62" t="s">
        <v>43</v>
      </c>
      <c r="I119" s="62"/>
      <c r="J119" s="62"/>
    </row>
    <row r="120" spans="1:11" s="17" customFormat="1" ht="15" customHeight="1">
      <c r="A120" s="58"/>
      <c r="B120" s="17">
        <f>B109</f>
        <v>-20</v>
      </c>
      <c r="C120" s="17">
        <f>D53</f>
        <v>5.6</v>
      </c>
      <c r="D120" s="17">
        <f>$C$106*B120+$D$106</f>
        <v>5250.000000000111</v>
      </c>
      <c r="E120" s="17">
        <f>D120-C120</f>
        <v>5244.4000000001106</v>
      </c>
      <c r="F120" s="17">
        <f>IF(SIGN(E120*E121)=1,0,1)</f>
        <v>1</v>
      </c>
      <c r="G120" s="61">
        <f>MATCH(1,F120:F128,0)</f>
        <v>1</v>
      </c>
      <c r="H120" s="17" t="s">
        <v>25</v>
      </c>
      <c r="I120" s="17" t="s">
        <v>44</v>
      </c>
      <c r="J120" s="17" t="s">
        <v>45</v>
      </c>
    </row>
    <row r="121" spans="1:11" s="17" customFormat="1" ht="15" customHeight="1">
      <c r="A121" s="58"/>
      <c r="B121" s="17">
        <f t="shared" ref="B121:B128" si="13">B110</f>
        <v>-15</v>
      </c>
      <c r="C121" s="17">
        <f t="shared" ref="C121:C128" si="14">D54</f>
        <v>6.4</v>
      </c>
      <c r="D121" s="17">
        <f t="shared" ref="D121:D128" si="15">$C$106*B121+$D$106</f>
        <v>0</v>
      </c>
      <c r="E121" s="17">
        <f t="shared" ref="E121:E128" si="16">D121-C121</f>
        <v>-6.4</v>
      </c>
      <c r="F121" s="17">
        <f t="shared" ref="F121:F127" si="17">IF(SIGN(E121*E122)=1,0,1)</f>
        <v>0</v>
      </c>
      <c r="G121" s="61"/>
      <c r="H121" s="17">
        <f>INDEX(B120:B128,G120)</f>
        <v>-20</v>
      </c>
      <c r="I121" s="17">
        <f>INDEX(C120:C128,G120)</f>
        <v>5.6</v>
      </c>
      <c r="J121" s="17">
        <f>INDEX(D120:D128,G120)</f>
        <v>5250.000000000111</v>
      </c>
    </row>
    <row r="122" spans="1:11" s="17" customFormat="1" ht="15" customHeight="1">
      <c r="A122" s="58"/>
      <c r="B122" s="17">
        <f t="shared" si="13"/>
        <v>-7</v>
      </c>
      <c r="C122" s="17">
        <f t="shared" si="14"/>
        <v>8.6</v>
      </c>
      <c r="D122" s="17">
        <f t="shared" si="15"/>
        <v>-8400.0000000001764</v>
      </c>
      <c r="E122" s="17">
        <f t="shared" si="16"/>
        <v>-8408.6000000001768</v>
      </c>
      <c r="F122" s="17">
        <f t="shared" si="17"/>
        <v>0</v>
      </c>
      <c r="G122" s="61"/>
      <c r="H122" s="17">
        <f>INDEX(B120:B128,G120+1)</f>
        <v>-15</v>
      </c>
      <c r="I122" s="17">
        <f>INDEX(C120:C128,G120+1)</f>
        <v>6.4</v>
      </c>
      <c r="J122" s="17">
        <f>INDEX(D120:D128,G120+1)</f>
        <v>0</v>
      </c>
    </row>
    <row r="123" spans="1:11" s="17" customFormat="1" ht="15" customHeight="1">
      <c r="A123" s="58"/>
      <c r="B123" s="17">
        <f t="shared" si="13"/>
        <v>2</v>
      </c>
      <c r="C123" s="17">
        <f t="shared" si="14"/>
        <v>10.210000000000001</v>
      </c>
      <c r="D123" s="17">
        <f t="shared" si="15"/>
        <v>-17850.000000000378</v>
      </c>
      <c r="E123" s="17">
        <f t="shared" si="16"/>
        <v>-17860.210000000377</v>
      </c>
      <c r="F123" s="17">
        <f t="shared" si="17"/>
        <v>0</v>
      </c>
      <c r="G123" s="61"/>
      <c r="H123" s="62" t="s">
        <v>46</v>
      </c>
      <c r="I123" s="62"/>
      <c r="J123" s="62"/>
    </row>
    <row r="124" spans="1:11" s="17" customFormat="1" ht="15" customHeight="1">
      <c r="A124" s="58"/>
      <c r="B124" s="17">
        <f t="shared" si="13"/>
        <v>7</v>
      </c>
      <c r="C124" s="17">
        <f t="shared" si="14"/>
        <v>12.92</v>
      </c>
      <c r="D124" s="17">
        <f t="shared" si="15"/>
        <v>-23100.000000000487</v>
      </c>
      <c r="E124" s="17">
        <f t="shared" si="16"/>
        <v>-23112.920000000486</v>
      </c>
      <c r="F124" s="17">
        <f t="shared" si="17"/>
        <v>0</v>
      </c>
      <c r="G124" s="61"/>
      <c r="H124" s="30" t="s">
        <v>47</v>
      </c>
      <c r="I124" s="17">
        <f>SLOPE(I121:I122,H121:H122)</f>
        <v>0.16000000000000014</v>
      </c>
      <c r="J124" s="17">
        <f>SLOPE(J121:J122,H121:H122)</f>
        <v>-1050.0000000000221</v>
      </c>
    </row>
    <row r="125" spans="1:11" s="17" customFormat="1" ht="15" customHeight="1">
      <c r="A125" s="58"/>
      <c r="B125" s="17">
        <f t="shared" si="13"/>
        <v>10</v>
      </c>
      <c r="C125" s="17">
        <f t="shared" si="14"/>
        <v>17.12</v>
      </c>
      <c r="D125" s="17">
        <f t="shared" si="15"/>
        <v>-26250.000000000553</v>
      </c>
      <c r="E125" s="17">
        <f>D125-C125</f>
        <v>-26267.120000000552</v>
      </c>
      <c r="F125" s="17">
        <f>IF(SIGN(E125*E126)=1,0,1)</f>
        <v>0</v>
      </c>
      <c r="G125" s="61"/>
      <c r="H125" s="30" t="s">
        <v>48</v>
      </c>
      <c r="I125" s="17">
        <f>INTERCEPT(I121:I122,H121:H122)</f>
        <v>8.8000000000000025</v>
      </c>
      <c r="J125" s="17">
        <f>INTERCEPT(J121:J122,H121:H122)</f>
        <v>-15750.000000000331</v>
      </c>
    </row>
    <row r="126" spans="1:11" s="17" customFormat="1" ht="15.75" customHeight="1">
      <c r="A126" s="58"/>
      <c r="B126" s="17">
        <f t="shared" si="13"/>
        <v>15</v>
      </c>
      <c r="C126" s="17">
        <f t="shared" si="14"/>
        <v>18.87</v>
      </c>
      <c r="D126" s="17">
        <f t="shared" si="15"/>
        <v>-31500.000000000669</v>
      </c>
      <c r="E126" s="17">
        <f t="shared" si="16"/>
        <v>-31518.870000000668</v>
      </c>
      <c r="F126" s="17">
        <f t="shared" si="17"/>
        <v>0</v>
      </c>
      <c r="G126" s="61"/>
      <c r="H126" s="62" t="s">
        <v>49</v>
      </c>
      <c r="I126" s="62"/>
      <c r="J126" s="62"/>
      <c r="K126" s="41" t="s">
        <v>55</v>
      </c>
    </row>
    <row r="127" spans="1:11" s="17" customFormat="1">
      <c r="A127" s="58"/>
      <c r="B127" s="17">
        <f t="shared" si="13"/>
        <v>25</v>
      </c>
      <c r="C127" s="17">
        <f t="shared" si="14"/>
        <v>22.08</v>
      </c>
      <c r="D127" s="17">
        <f t="shared" si="15"/>
        <v>-42000.000000000888</v>
      </c>
      <c r="E127" s="17">
        <f t="shared" si="16"/>
        <v>-42022.080000000889</v>
      </c>
      <c r="F127" s="17">
        <f t="shared" si="17"/>
        <v>0</v>
      </c>
      <c r="G127" s="61"/>
      <c r="H127" s="62" t="s">
        <v>51</v>
      </c>
      <c r="I127" s="62"/>
      <c r="J127" s="39">
        <f>(J124*I125-I124*J125)/(J124-I124)</f>
        <v>6.39902491048983</v>
      </c>
      <c r="K127" s="17">
        <f>J127</f>
        <v>6.39902491048983</v>
      </c>
    </row>
    <row r="128" spans="1:11" s="17" customFormat="1">
      <c r="A128" s="58"/>
      <c r="B128" s="17">
        <f t="shared" si="13"/>
        <v>35</v>
      </c>
      <c r="C128" s="17">
        <f t="shared" si="14"/>
        <v>24.63</v>
      </c>
      <c r="D128" s="17">
        <f t="shared" si="15"/>
        <v>-52500.000000001113</v>
      </c>
      <c r="E128" s="17">
        <f t="shared" si="16"/>
        <v>-52524.630000001111</v>
      </c>
      <c r="F128" s="17">
        <f>F89</f>
        <v>0</v>
      </c>
      <c r="G128" s="61"/>
      <c r="H128" s="62" t="s">
        <v>50</v>
      </c>
      <c r="I128" s="62"/>
      <c r="J128" s="39">
        <f>ROUND((J127-J125)/J124,1)</f>
        <v>-15</v>
      </c>
      <c r="K128" s="27">
        <f>G63</f>
        <v>-15</v>
      </c>
    </row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</sheetData>
  <sheetProtection algorithmName="SHA-512" hashValue="t8vTAIu5k/4c3Rs7r3KIi6kzfBTaN3ptWYVM73CB0AHCf8cMjwmzMUSglGaO3NPSqWRNiy3JI7GUDXxBgr8bDQ==" saltValue="ZcaGHzhLJ24zj/8EGWqVzg==" spinCount="100000" sheet="1" objects="1" scenario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10" xr:uid="{746C70D9-3D9E-40A2-B229-AF3FA7261B08}">
      <formula1>$G$53:$G$54</formula1>
    </dataValidation>
    <dataValidation type="list" allowBlank="1" showInputMessage="1" showErrorMessage="1" sqref="C7" xr:uid="{0926ABF6-E999-4B26-BD87-834977CCF8E6}">
      <formula1>$G$55:$G$56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1676400</xdr:colOff>
                    <xdr:row>41</xdr:row>
                    <xdr:rowOff>104775</xdr:rowOff>
                  </from>
                  <to>
                    <xdr:col>1</xdr:col>
                    <xdr:colOff>2457450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2419350</xdr:colOff>
                    <xdr:row>41</xdr:row>
                    <xdr:rowOff>104775</xdr:rowOff>
                  </from>
                  <to>
                    <xdr:col>2</xdr:col>
                    <xdr:colOff>219075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161925</xdr:colOff>
                    <xdr:row>41</xdr:row>
                    <xdr:rowOff>104775</xdr:rowOff>
                  </from>
                  <to>
                    <xdr:col>3</xdr:col>
                    <xdr:colOff>276225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724A-23FD-43FA-9E72-FE31B417DC9C}">
  <sheetPr codeName="List4">
    <pageSetUpPr fitToPage="1"/>
  </sheetPr>
  <dimension ref="A1:HQ1092"/>
  <sheetViews>
    <sheetView topLeftCell="A13" zoomScale="70" zoomScaleNormal="70" workbookViewId="0">
      <selection activeCell="C9" sqref="C9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4" width="9.140625" style="15"/>
    <col min="15" max="225" width="9.140625" style="17"/>
    <col min="226" max="16384" width="9.140625" style="14"/>
  </cols>
  <sheetData>
    <row r="1" spans="1:13" ht="9.9499999999999993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9.9499999999999993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9.9499999999999993" customHeight="1" thickBo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3"/>
    </row>
    <row r="4" spans="1:13">
      <c r="A4" s="1"/>
      <c r="B4" s="54" t="s">
        <v>1</v>
      </c>
      <c r="C4" s="54"/>
      <c r="D4" s="54"/>
      <c r="E4" s="11"/>
      <c r="F4" s="11"/>
      <c r="G4" s="11"/>
      <c r="H4" s="11"/>
      <c r="I4" s="11"/>
      <c r="J4" s="11"/>
      <c r="K4" s="11"/>
      <c r="L4" s="11"/>
      <c r="M4" s="2"/>
    </row>
    <row r="5" spans="1:13">
      <c r="A5" s="1"/>
      <c r="B5" s="54"/>
      <c r="C5" s="54"/>
      <c r="D5" s="54"/>
      <c r="E5" s="11"/>
      <c r="F5" s="11"/>
      <c r="G5" s="11"/>
      <c r="H5" s="11"/>
      <c r="I5" s="11"/>
      <c r="J5" s="11"/>
      <c r="K5" s="11"/>
      <c r="L5" s="11"/>
      <c r="M5" s="2"/>
    </row>
    <row r="6" spans="1:13">
      <c r="A6" s="43" t="s">
        <v>2</v>
      </c>
      <c r="B6" s="44"/>
      <c r="C6" s="3">
        <v>-15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>
      <c r="A7" s="43" t="s">
        <v>4</v>
      </c>
      <c r="B7" s="44"/>
      <c r="C7" s="3">
        <v>15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>
      <c r="A8" s="43" t="s">
        <v>5</v>
      </c>
      <c r="B8" s="44"/>
      <c r="C8" s="3">
        <v>10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>
      <c r="A9" s="12"/>
      <c r="B9" s="13" t="s">
        <v>7</v>
      </c>
      <c r="C9" s="3">
        <v>4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>
      <c r="A10" s="43" t="s">
        <v>9</v>
      </c>
      <c r="B10" s="44"/>
      <c r="C10" s="3" t="s">
        <v>20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>
      <c r="A11" s="4"/>
      <c r="B11" s="13" t="s">
        <v>11</v>
      </c>
      <c r="C11" s="42">
        <f>D64</f>
        <v>12.100000000000001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>
      <c r="A12" s="5"/>
      <c r="B12" s="10"/>
      <c r="C12" s="10"/>
      <c r="D12" s="10"/>
      <c r="E12" s="55" t="s">
        <v>57</v>
      </c>
      <c r="F12" s="55"/>
      <c r="G12" s="55"/>
      <c r="H12" s="55"/>
      <c r="I12" s="55"/>
      <c r="J12" s="55"/>
      <c r="K12" s="55"/>
      <c r="L12" s="55"/>
      <c r="M12" s="2"/>
    </row>
    <row r="13" spans="1:13">
      <c r="A13" s="1"/>
      <c r="B13" s="56" t="s">
        <v>13</v>
      </c>
      <c r="C13" s="57"/>
      <c r="D13" s="57"/>
      <c r="E13" s="55"/>
      <c r="F13" s="55"/>
      <c r="G13" s="55"/>
      <c r="H13" s="55"/>
      <c r="I13" s="55"/>
      <c r="J13" s="55"/>
      <c r="K13" s="55"/>
      <c r="L13" s="55"/>
      <c r="M13" s="2"/>
    </row>
    <row r="14" spans="1:13">
      <c r="A14" s="1"/>
      <c r="B14" s="57"/>
      <c r="C14" s="57"/>
      <c r="D14" s="57"/>
      <c r="E14" s="55"/>
      <c r="F14" s="55"/>
      <c r="G14" s="55"/>
      <c r="H14" s="55"/>
      <c r="I14" s="55"/>
      <c r="J14" s="55"/>
      <c r="K14" s="55"/>
      <c r="L14" s="55"/>
      <c r="M14" s="2"/>
    </row>
    <row r="15" spans="1:13">
      <c r="A15" s="1"/>
      <c r="B15" s="57"/>
      <c r="C15" s="57"/>
      <c r="D15" s="57"/>
      <c r="E15" s="55"/>
      <c r="F15" s="55"/>
      <c r="G15" s="55"/>
      <c r="H15" s="55"/>
      <c r="I15" s="55"/>
      <c r="J15" s="55"/>
      <c r="K15" s="55"/>
      <c r="L15" s="55"/>
      <c r="M15" s="2"/>
    </row>
    <row r="16" spans="1:13">
      <c r="A16" s="1"/>
      <c r="B16" s="57"/>
      <c r="C16" s="57"/>
      <c r="D16" s="57"/>
      <c r="E16" s="55"/>
      <c r="F16" s="55"/>
      <c r="G16" s="55"/>
      <c r="H16" s="55"/>
      <c r="I16" s="55"/>
      <c r="J16" s="55"/>
      <c r="K16" s="55"/>
      <c r="L16" s="55"/>
      <c r="M16" s="2"/>
    </row>
    <row r="17" spans="1:13">
      <c r="A17" s="1"/>
      <c r="B17" s="57"/>
      <c r="C17" s="57"/>
      <c r="D17" s="57"/>
      <c r="E17" s="55"/>
      <c r="F17" s="55"/>
      <c r="G17" s="55"/>
      <c r="H17" s="55"/>
      <c r="I17" s="55"/>
      <c r="J17" s="55"/>
      <c r="K17" s="55"/>
      <c r="L17" s="55"/>
      <c r="M17" s="2"/>
    </row>
    <row r="18" spans="1:13">
      <c r="A18" s="1"/>
      <c r="B18" s="57"/>
      <c r="C18" s="57"/>
      <c r="D18" s="57"/>
      <c r="E18" s="55"/>
      <c r="F18" s="55"/>
      <c r="G18" s="55"/>
      <c r="H18" s="55"/>
      <c r="I18" s="55"/>
      <c r="J18" s="55"/>
      <c r="K18" s="55"/>
      <c r="L18" s="55"/>
      <c r="M18" s="2"/>
    </row>
    <row r="19" spans="1:1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s="17" customForma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s="17" customForma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17" customFormat="1">
      <c r="A51" s="18"/>
      <c r="B51" s="18"/>
      <c r="C51" s="18"/>
    </row>
    <row r="52" spans="1:13" s="17" customFormat="1" ht="24">
      <c r="A52" s="58" t="s">
        <v>14</v>
      </c>
      <c r="B52" s="19" t="s">
        <v>15</v>
      </c>
      <c r="C52" s="19" t="s">
        <v>16</v>
      </c>
      <c r="D52" s="19" t="s">
        <v>17</v>
      </c>
      <c r="E52" s="59" t="s">
        <v>18</v>
      </c>
      <c r="F52" s="59"/>
      <c r="G52" s="59"/>
      <c r="H52" s="59"/>
    </row>
    <row r="53" spans="1:13" s="17" customFormat="1">
      <c r="A53" s="58"/>
      <c r="B53" s="20">
        <v>-20</v>
      </c>
      <c r="C53" s="21">
        <v>4.2300000000000004</v>
      </c>
      <c r="D53" s="21">
        <v>4.9800000000000004</v>
      </c>
      <c r="E53" s="60" t="s">
        <v>19</v>
      </c>
      <c r="F53" s="60"/>
      <c r="G53" s="22" t="s">
        <v>10</v>
      </c>
    </row>
    <row r="54" spans="1:13" s="17" customFormat="1">
      <c r="A54" s="58"/>
      <c r="B54" s="23">
        <v>-15</v>
      </c>
      <c r="C54" s="21">
        <v>4.93</v>
      </c>
      <c r="D54" s="21">
        <v>6.2</v>
      </c>
      <c r="E54" s="60"/>
      <c r="F54" s="60"/>
      <c r="G54" s="22" t="s">
        <v>20</v>
      </c>
    </row>
    <row r="55" spans="1:13" s="17" customFormat="1">
      <c r="A55" s="58"/>
      <c r="B55" s="23">
        <v>-7</v>
      </c>
      <c r="C55" s="24">
        <v>6.2</v>
      </c>
      <c r="D55" s="24">
        <v>8.1</v>
      </c>
      <c r="E55" s="60" t="s">
        <v>21</v>
      </c>
      <c r="F55" s="60"/>
      <c r="G55" s="22">
        <v>15</v>
      </c>
    </row>
    <row r="56" spans="1:13" s="17" customFormat="1">
      <c r="A56" s="58"/>
      <c r="B56" s="23">
        <v>2</v>
      </c>
      <c r="C56" s="24">
        <v>9.1</v>
      </c>
      <c r="D56" s="24">
        <v>9.83</v>
      </c>
      <c r="E56" s="60"/>
      <c r="F56" s="60"/>
      <c r="G56" s="22">
        <v>20</v>
      </c>
    </row>
    <row r="57" spans="1:13" s="17" customFormat="1">
      <c r="A57" s="58"/>
      <c r="B57" s="23">
        <v>7</v>
      </c>
      <c r="C57" s="24">
        <v>12.76</v>
      </c>
      <c r="D57" s="24">
        <v>13.1</v>
      </c>
      <c r="E57" s="60" t="s">
        <v>22</v>
      </c>
      <c r="F57" s="60"/>
      <c r="G57" s="22">
        <v>-12</v>
      </c>
    </row>
    <row r="58" spans="1:13" s="17" customFormat="1">
      <c r="A58" s="58"/>
      <c r="B58" s="23">
        <v>10</v>
      </c>
      <c r="C58" s="24">
        <v>13.76</v>
      </c>
      <c r="D58" s="24">
        <v>16.07</v>
      </c>
      <c r="E58" s="60"/>
      <c r="F58" s="60"/>
      <c r="G58" s="22">
        <v>-15</v>
      </c>
    </row>
    <row r="59" spans="1:13" s="17" customFormat="1">
      <c r="A59" s="58"/>
      <c r="B59" s="23">
        <v>15</v>
      </c>
      <c r="C59" s="24">
        <v>15.48</v>
      </c>
      <c r="D59" s="24">
        <v>17.62</v>
      </c>
      <c r="E59" s="60"/>
      <c r="F59" s="60"/>
      <c r="G59" s="22">
        <v>-17</v>
      </c>
    </row>
    <row r="60" spans="1:13" s="17" customFormat="1">
      <c r="A60" s="58"/>
      <c r="B60" s="23">
        <v>25</v>
      </c>
      <c r="C60" s="24">
        <v>18.149999999999999</v>
      </c>
      <c r="D60" s="24">
        <v>19.920000000000002</v>
      </c>
      <c r="E60" s="60"/>
      <c r="F60" s="60"/>
      <c r="G60" s="22">
        <v>-20</v>
      </c>
    </row>
    <row r="61" spans="1:13" s="17" customFormat="1">
      <c r="A61" s="58"/>
      <c r="B61" s="23">
        <v>35</v>
      </c>
      <c r="C61" s="24">
        <v>19.63</v>
      </c>
      <c r="D61" s="24">
        <v>21.1</v>
      </c>
    </row>
    <row r="62" spans="1:13" s="17" customFormat="1" ht="15" customHeight="1">
      <c r="A62" s="58" t="s">
        <v>23</v>
      </c>
      <c r="B62" s="22" t="s">
        <v>24</v>
      </c>
      <c r="C62" s="25" t="s">
        <v>25</v>
      </c>
      <c r="D62" s="25" t="s">
        <v>26</v>
      </c>
      <c r="E62" s="22"/>
      <c r="F62" s="63" t="s">
        <v>27</v>
      </c>
      <c r="G62" s="16" t="s">
        <v>25</v>
      </c>
      <c r="H62" s="16" t="s">
        <v>26</v>
      </c>
    </row>
    <row r="63" spans="1:13" s="17" customFormat="1" ht="15" customHeight="1">
      <c r="A63" s="58"/>
      <c r="B63" s="26" t="s">
        <v>28</v>
      </c>
      <c r="C63" s="25">
        <f>C7</f>
        <v>15</v>
      </c>
      <c r="D63" s="25">
        <f>C6</f>
        <v>-15</v>
      </c>
      <c r="E63" s="25" t="s">
        <v>3</v>
      </c>
      <c r="F63" s="63"/>
      <c r="G63" s="27">
        <v>-15</v>
      </c>
      <c r="H63" s="16">
        <f>D64</f>
        <v>12.100000000000001</v>
      </c>
    </row>
    <row r="64" spans="1:13" s="17" customFormat="1" ht="15.75" customHeight="1">
      <c r="A64" s="58"/>
      <c r="B64" s="26" t="s">
        <v>5</v>
      </c>
      <c r="C64" s="28">
        <v>0</v>
      </c>
      <c r="D64" s="25">
        <f>IF(C10="OTOPNÁ TĚLESA",(C8+0.25*C9)*1.1,(C8+0.25*C9*1))</f>
        <v>12.100000000000001</v>
      </c>
      <c r="E64" s="25" t="s">
        <v>6</v>
      </c>
      <c r="F64" s="63"/>
      <c r="G64" s="16">
        <f>D63</f>
        <v>-15</v>
      </c>
      <c r="H64" s="16">
        <f>D64</f>
        <v>12.100000000000001</v>
      </c>
    </row>
    <row r="65" spans="1:10" s="17" customFormat="1" ht="15" customHeight="1">
      <c r="A65" s="58"/>
      <c r="B65" s="59" t="s">
        <v>29</v>
      </c>
      <c r="C65" s="59"/>
      <c r="D65" s="59"/>
      <c r="E65" s="59"/>
      <c r="F65" s="63" t="s">
        <v>30</v>
      </c>
      <c r="G65" s="16" t="s">
        <v>25</v>
      </c>
      <c r="H65" s="16" t="s">
        <v>26</v>
      </c>
    </row>
    <row r="66" spans="1:10" s="17" customFormat="1" ht="15" customHeight="1">
      <c r="A66" s="58"/>
      <c r="B66" s="16" t="s">
        <v>25</v>
      </c>
      <c r="C66" s="16">
        <f>C63</f>
        <v>15</v>
      </c>
      <c r="D66" s="29">
        <f>D63</f>
        <v>-15</v>
      </c>
      <c r="E66" s="16">
        <f>D63</f>
        <v>-15</v>
      </c>
      <c r="F66" s="63"/>
      <c r="G66" s="27">
        <f>G64</f>
        <v>-15</v>
      </c>
      <c r="H66" s="16">
        <f>H63</f>
        <v>12.100000000000001</v>
      </c>
    </row>
    <row r="67" spans="1:10" s="17" customFormat="1" ht="15.75" customHeight="1">
      <c r="A67" s="58"/>
      <c r="B67" s="16" t="s">
        <v>26</v>
      </c>
      <c r="C67" s="29">
        <f>C64</f>
        <v>0</v>
      </c>
      <c r="D67" s="16">
        <f>D64</f>
        <v>12.100000000000001</v>
      </c>
      <c r="E67" s="29">
        <f>C64</f>
        <v>0</v>
      </c>
      <c r="F67" s="63"/>
      <c r="G67" s="16">
        <f>G64</f>
        <v>-15</v>
      </c>
      <c r="H67" s="16">
        <v>0</v>
      </c>
    </row>
    <row r="68" spans="1:10" s="17" customFormat="1" ht="15" customHeight="1">
      <c r="A68" s="58"/>
      <c r="B68" s="59" t="s">
        <v>31</v>
      </c>
      <c r="C68" s="59"/>
      <c r="D68" s="59"/>
      <c r="E68" s="59"/>
    </row>
    <row r="69" spans="1:10" s="17" customFormat="1" ht="15" customHeight="1">
      <c r="A69" s="58"/>
      <c r="B69" s="16" t="s">
        <v>32</v>
      </c>
      <c r="C69" s="30" t="s">
        <v>25</v>
      </c>
      <c r="D69" s="31" t="s">
        <v>26</v>
      </c>
      <c r="E69" s="62"/>
    </row>
    <row r="70" spans="1:10" s="17" customFormat="1" ht="15" customHeight="1">
      <c r="A70" s="58"/>
      <c r="B70" s="30">
        <v>1</v>
      </c>
      <c r="C70" s="30">
        <f>C63</f>
        <v>15</v>
      </c>
      <c r="D70" s="31">
        <f>C64</f>
        <v>0</v>
      </c>
      <c r="E70" s="62"/>
    </row>
    <row r="71" spans="1:10" s="17" customFormat="1" ht="15.75" customHeight="1">
      <c r="A71" s="58"/>
      <c r="B71" s="30">
        <v>2</v>
      </c>
      <c r="C71" s="30">
        <f>D63</f>
        <v>-15</v>
      </c>
      <c r="D71" s="30">
        <f>D64</f>
        <v>12.100000000000001</v>
      </c>
      <c r="E71" s="62"/>
    </row>
    <row r="72" spans="1:10" s="17" customFormat="1">
      <c r="A72" s="58"/>
      <c r="B72" s="32"/>
      <c r="C72" s="32" t="s">
        <v>33</v>
      </c>
      <c r="D72" s="32" t="s">
        <v>34</v>
      </c>
      <c r="E72" s="62"/>
    </row>
    <row r="73" spans="1:10" s="17" customFormat="1">
      <c r="A73" s="58"/>
      <c r="B73" s="16" t="s">
        <v>35</v>
      </c>
      <c r="C73" s="33" cm="1">
        <f t="array" ref="C73:D73">LINEST(D70:D71,C70:C71,1)</f>
        <v>-0.40333333333333338</v>
      </c>
      <c r="D73" s="34">
        <v>6.0500000000000007</v>
      </c>
      <c r="E73" s="62"/>
    </row>
    <row r="74" spans="1:10" s="17" customFormat="1" ht="15" customHeight="1">
      <c r="A74" s="58" t="s">
        <v>36</v>
      </c>
      <c r="B74" s="64" t="s">
        <v>16</v>
      </c>
      <c r="C74" s="64"/>
      <c r="D74" s="64" t="s">
        <v>17</v>
      </c>
      <c r="E74" s="64"/>
      <c r="F74" s="58"/>
      <c r="G74" s="58"/>
      <c r="H74" s="58"/>
      <c r="I74" s="58"/>
      <c r="J74" s="58"/>
    </row>
    <row r="75" spans="1:10" s="17" customFormat="1" ht="15" customHeight="1">
      <c r="A75" s="58"/>
      <c r="B75" s="28" t="s">
        <v>25</v>
      </c>
      <c r="C75" s="28" t="s">
        <v>26</v>
      </c>
      <c r="D75" s="28" t="s">
        <v>25</v>
      </c>
      <c r="E75" s="28" t="s">
        <v>26</v>
      </c>
      <c r="F75" s="58"/>
      <c r="G75" s="58"/>
      <c r="H75" s="58"/>
      <c r="I75" s="58"/>
      <c r="J75" s="58"/>
    </row>
    <row r="76" spans="1:10" s="17" customFormat="1" ht="15" customHeight="1">
      <c r="A76" s="58"/>
      <c r="B76" s="35">
        <f>B77</f>
        <v>-3.3154670750382853</v>
      </c>
      <c r="C76" s="36">
        <f>C77</f>
        <v>7.3872383869321094</v>
      </c>
      <c r="D76" s="35">
        <f>D77</f>
        <v>-5.701492537313432</v>
      </c>
      <c r="E76" s="36">
        <f>E77</f>
        <v>8.3496019900497522</v>
      </c>
      <c r="F76" s="58"/>
      <c r="G76" s="58"/>
      <c r="H76" s="58"/>
      <c r="I76" s="58"/>
      <c r="J76" s="58"/>
    </row>
    <row r="77" spans="1:10" s="17" customFormat="1" ht="15" customHeight="1">
      <c r="A77" s="58"/>
      <c r="B77" s="37">
        <f>J89</f>
        <v>-3.3154670750382853</v>
      </c>
      <c r="C77" s="36">
        <f>J88</f>
        <v>7.3872383869321094</v>
      </c>
      <c r="D77" s="35">
        <f>J100</f>
        <v>-5.701492537313432</v>
      </c>
      <c r="E77" s="38">
        <f>J99</f>
        <v>8.3496019900497522</v>
      </c>
      <c r="F77" s="58"/>
      <c r="G77" s="58"/>
      <c r="H77" s="58"/>
      <c r="I77" s="58"/>
      <c r="J77" s="58"/>
    </row>
    <row r="78" spans="1:10" s="17" customFormat="1" ht="15" customHeight="1">
      <c r="A78" s="58"/>
      <c r="B78" s="35">
        <f>B77</f>
        <v>-3.3154670750382853</v>
      </c>
      <c r="C78" s="36">
        <v>0</v>
      </c>
      <c r="D78" s="35">
        <f>D77</f>
        <v>-5.701492537313432</v>
      </c>
      <c r="E78" s="36">
        <v>0</v>
      </c>
      <c r="F78" s="58"/>
      <c r="G78" s="58"/>
      <c r="H78" s="58"/>
      <c r="I78" s="58"/>
      <c r="J78" s="58"/>
    </row>
    <row r="79" spans="1:10" s="17" customFormat="1" ht="15" customHeight="1">
      <c r="A79" s="58"/>
      <c r="B79" s="62" t="s">
        <v>37</v>
      </c>
      <c r="C79" s="62"/>
      <c r="D79" s="62"/>
      <c r="E79" s="62"/>
      <c r="F79" s="62"/>
      <c r="G79" s="62"/>
      <c r="H79" s="62"/>
      <c r="I79" s="62"/>
      <c r="J79" s="62"/>
    </row>
    <row r="80" spans="1:10" s="17" customFormat="1" ht="15" customHeight="1">
      <c r="A80" s="58"/>
      <c r="B80" s="17" t="s">
        <v>38</v>
      </c>
      <c r="C80" s="17" t="s">
        <v>39</v>
      </c>
      <c r="D80" s="17" t="s">
        <v>26</v>
      </c>
      <c r="E80" s="17" t="s">
        <v>40</v>
      </c>
      <c r="F80" s="17" t="s">
        <v>41</v>
      </c>
      <c r="G80" s="17" t="s">
        <v>42</v>
      </c>
      <c r="H80" s="62" t="s">
        <v>43</v>
      </c>
      <c r="I80" s="62"/>
      <c r="J80" s="62"/>
    </row>
    <row r="81" spans="1:10" s="17" customFormat="1" ht="15" customHeight="1">
      <c r="A81" s="58"/>
      <c r="B81" s="17">
        <f t="shared" ref="B81:C89" si="0">B53</f>
        <v>-20</v>
      </c>
      <c r="C81" s="17">
        <f t="shared" si="0"/>
        <v>4.2300000000000004</v>
      </c>
      <c r="D81" s="17">
        <f>$C$73*B81+$D$73</f>
        <v>14.116666666666669</v>
      </c>
      <c r="E81" s="17">
        <f>D81-C81</f>
        <v>9.8866666666666685</v>
      </c>
      <c r="F81" s="17">
        <f>IF(SIGN(E81*E82)=1,0,1)</f>
        <v>0</v>
      </c>
      <c r="G81" s="61">
        <f>MATCH(1,F81:F89,0)</f>
        <v>3</v>
      </c>
      <c r="H81" s="17" t="s">
        <v>25</v>
      </c>
      <c r="I81" s="17" t="s">
        <v>44</v>
      </c>
      <c r="J81" s="17" t="s">
        <v>45</v>
      </c>
    </row>
    <row r="82" spans="1:10" s="17" customFormat="1" ht="15" customHeight="1">
      <c r="A82" s="58"/>
      <c r="B82" s="17">
        <f t="shared" si="0"/>
        <v>-15</v>
      </c>
      <c r="C82" s="17">
        <f t="shared" si="0"/>
        <v>4.93</v>
      </c>
      <c r="D82" s="17">
        <f t="shared" ref="D82:D89" si="1">$C$73*B82+$D$73</f>
        <v>12.100000000000001</v>
      </c>
      <c r="E82" s="17">
        <f t="shared" ref="E82:E89" si="2">D82-C82</f>
        <v>7.1700000000000017</v>
      </c>
      <c r="F82" s="17">
        <f t="shared" ref="F82:F88" si="3">IF(SIGN(E82*E83)=1,0,1)</f>
        <v>0</v>
      </c>
      <c r="G82" s="61"/>
      <c r="H82" s="17">
        <f>INDEX(B81:B89,G81)</f>
        <v>-7</v>
      </c>
      <c r="I82" s="17">
        <f>INDEX(C81:C89,G81)</f>
        <v>6.2</v>
      </c>
      <c r="J82" s="17">
        <f>INDEX(D81:D89,G81)</f>
        <v>8.8733333333333348</v>
      </c>
    </row>
    <row r="83" spans="1:10" s="17" customFormat="1" ht="15" customHeight="1">
      <c r="A83" s="58"/>
      <c r="B83" s="17">
        <f t="shared" si="0"/>
        <v>-7</v>
      </c>
      <c r="C83" s="17">
        <f t="shared" si="0"/>
        <v>6.2</v>
      </c>
      <c r="D83" s="17">
        <f t="shared" si="1"/>
        <v>8.8733333333333348</v>
      </c>
      <c r="E83" s="17">
        <f t="shared" si="2"/>
        <v>2.6733333333333347</v>
      </c>
      <c r="F83" s="17">
        <f t="shared" si="3"/>
        <v>1</v>
      </c>
      <c r="G83" s="61"/>
      <c r="H83" s="17">
        <f>INDEX(B81:B89,G81+1)</f>
        <v>2</v>
      </c>
      <c r="I83" s="17">
        <f>INDEX(C81:C89,G81+1)</f>
        <v>9.1</v>
      </c>
      <c r="J83" s="17">
        <f>INDEX(D81:D89,G81+1)</f>
        <v>5.2433333333333341</v>
      </c>
    </row>
    <row r="84" spans="1:10" s="17" customFormat="1" ht="15" customHeight="1">
      <c r="A84" s="58"/>
      <c r="B84" s="17">
        <f t="shared" si="0"/>
        <v>2</v>
      </c>
      <c r="C84" s="17">
        <f t="shared" si="0"/>
        <v>9.1</v>
      </c>
      <c r="D84" s="17">
        <f t="shared" si="1"/>
        <v>5.2433333333333341</v>
      </c>
      <c r="E84" s="17">
        <f t="shared" si="2"/>
        <v>-3.8566666666666656</v>
      </c>
      <c r="F84" s="17">
        <f t="shared" si="3"/>
        <v>0</v>
      </c>
      <c r="G84" s="61"/>
      <c r="H84" s="62" t="s">
        <v>46</v>
      </c>
      <c r="I84" s="62"/>
      <c r="J84" s="62"/>
    </row>
    <row r="85" spans="1:10" s="17" customFormat="1">
      <c r="A85" s="58"/>
      <c r="B85" s="17">
        <f t="shared" si="0"/>
        <v>7</v>
      </c>
      <c r="C85" s="17">
        <f t="shared" si="0"/>
        <v>12.76</v>
      </c>
      <c r="D85" s="17">
        <f t="shared" si="1"/>
        <v>3.226666666666667</v>
      </c>
      <c r="E85" s="17">
        <f t="shared" si="2"/>
        <v>-9.5333333333333332</v>
      </c>
      <c r="F85" s="17">
        <f t="shared" si="3"/>
        <v>0</v>
      </c>
      <c r="G85" s="61"/>
      <c r="H85" s="30" t="s">
        <v>47</v>
      </c>
      <c r="I85" s="17">
        <f>SLOPE(I82:I83,H82:H83)</f>
        <v>0.32222222222222213</v>
      </c>
      <c r="J85" s="17">
        <f>SLOPE(J82:J83,H82:H83)</f>
        <v>-0.40333333333333343</v>
      </c>
    </row>
    <row r="86" spans="1:10" s="17" customFormat="1">
      <c r="A86" s="58"/>
      <c r="B86" s="17">
        <f t="shared" si="0"/>
        <v>10</v>
      </c>
      <c r="C86" s="17">
        <f t="shared" si="0"/>
        <v>13.76</v>
      </c>
      <c r="D86" s="17">
        <f t="shared" si="1"/>
        <v>2.0166666666666666</v>
      </c>
      <c r="E86" s="17">
        <f t="shared" si="2"/>
        <v>-11.743333333333332</v>
      </c>
      <c r="F86" s="17">
        <f t="shared" si="3"/>
        <v>0</v>
      </c>
      <c r="G86" s="61"/>
      <c r="H86" s="30" t="s">
        <v>48</v>
      </c>
      <c r="I86" s="17">
        <f>INTERCEPT(I82:I83,H82:H83)</f>
        <v>8.4555555555555557</v>
      </c>
      <c r="J86" s="17">
        <f>INTERCEPT(J82:J83,H82:H83)</f>
        <v>6.0500000000000007</v>
      </c>
    </row>
    <row r="87" spans="1:10" s="17" customFormat="1">
      <c r="A87" s="58"/>
      <c r="B87" s="17">
        <f t="shared" si="0"/>
        <v>15</v>
      </c>
      <c r="C87" s="17">
        <f t="shared" si="0"/>
        <v>15.48</v>
      </c>
      <c r="D87" s="17">
        <f t="shared" si="1"/>
        <v>0</v>
      </c>
      <c r="E87" s="17">
        <f t="shared" si="2"/>
        <v>-15.48</v>
      </c>
      <c r="F87" s="17">
        <f t="shared" si="3"/>
        <v>0</v>
      </c>
      <c r="G87" s="61"/>
      <c r="H87" s="62" t="s">
        <v>49</v>
      </c>
      <c r="I87" s="62"/>
      <c r="J87" s="62"/>
    </row>
    <row r="88" spans="1:10" s="17" customFormat="1">
      <c r="A88" s="58"/>
      <c r="B88" s="17">
        <f t="shared" si="0"/>
        <v>25</v>
      </c>
      <c r="C88" s="17">
        <f t="shared" si="0"/>
        <v>18.149999999999999</v>
      </c>
      <c r="D88" s="17">
        <f t="shared" si="1"/>
        <v>-4.0333333333333332</v>
      </c>
      <c r="E88" s="17">
        <f t="shared" si="2"/>
        <v>-22.18333333333333</v>
      </c>
      <c r="F88" s="17">
        <f t="shared" si="3"/>
        <v>0</v>
      </c>
      <c r="G88" s="61"/>
      <c r="H88" s="62" t="s">
        <v>50</v>
      </c>
      <c r="I88" s="62"/>
      <c r="J88" s="39">
        <f>(J85*I86-I85*J86)/(J85-I85)</f>
        <v>7.3872383869321094</v>
      </c>
    </row>
    <row r="89" spans="1:10" s="17" customFormat="1">
      <c r="A89" s="58"/>
      <c r="B89" s="17">
        <f t="shared" si="0"/>
        <v>35</v>
      </c>
      <c r="C89" s="17">
        <f t="shared" si="0"/>
        <v>19.63</v>
      </c>
      <c r="D89" s="17">
        <f t="shared" si="1"/>
        <v>-8.0666666666666682</v>
      </c>
      <c r="E89" s="17">
        <f t="shared" si="2"/>
        <v>-27.696666666666665</v>
      </c>
      <c r="F89" s="17">
        <f>H67</f>
        <v>0</v>
      </c>
      <c r="G89" s="61"/>
      <c r="H89" s="62" t="s">
        <v>51</v>
      </c>
      <c r="I89" s="62"/>
      <c r="J89" s="39">
        <f>(J88-J86)/J85</f>
        <v>-3.3154670750382853</v>
      </c>
    </row>
    <row r="90" spans="1:10" s="17" customFormat="1">
      <c r="A90" s="58"/>
      <c r="B90" s="62" t="s">
        <v>52</v>
      </c>
      <c r="C90" s="62"/>
      <c r="D90" s="62"/>
      <c r="E90" s="62"/>
      <c r="F90" s="62"/>
      <c r="G90" s="62"/>
      <c r="H90" s="62"/>
      <c r="I90" s="62"/>
      <c r="J90" s="62"/>
    </row>
    <row r="91" spans="1:10" s="17" customFormat="1">
      <c r="A91" s="58"/>
      <c r="B91" s="17" t="s">
        <v>38</v>
      </c>
      <c r="C91" s="17" t="s">
        <v>39</v>
      </c>
      <c r="D91" s="17" t="s">
        <v>26</v>
      </c>
      <c r="E91" s="17" t="s">
        <v>40</v>
      </c>
      <c r="F91" s="17" t="s">
        <v>41</v>
      </c>
      <c r="G91" s="17" t="s">
        <v>42</v>
      </c>
      <c r="H91" s="62" t="s">
        <v>43</v>
      </c>
      <c r="I91" s="62"/>
      <c r="J91" s="62"/>
    </row>
    <row r="92" spans="1:10" s="17" customFormat="1">
      <c r="A92" s="58"/>
      <c r="B92" s="17">
        <f>B53</f>
        <v>-20</v>
      </c>
      <c r="C92" s="17">
        <f>D53</f>
        <v>4.9800000000000004</v>
      </c>
      <c r="D92" s="17">
        <f>$C$73*B92+$D$73</f>
        <v>14.116666666666669</v>
      </c>
      <c r="E92" s="17">
        <f>D92-C92</f>
        <v>9.1366666666666685</v>
      </c>
      <c r="F92" s="17">
        <f>IF(SIGN(E92*E93)=1,0,1)</f>
        <v>0</v>
      </c>
      <c r="G92" s="61">
        <f>MATCH(1,F92:F100,0)</f>
        <v>3</v>
      </c>
      <c r="H92" s="17" t="s">
        <v>25</v>
      </c>
      <c r="I92" s="17" t="s">
        <v>44</v>
      </c>
      <c r="J92" s="17" t="s">
        <v>45</v>
      </c>
    </row>
    <row r="93" spans="1:10" s="17" customFormat="1">
      <c r="A93" s="58"/>
      <c r="B93" s="17">
        <f t="shared" ref="B93:B100" si="4">B54</f>
        <v>-15</v>
      </c>
      <c r="C93" s="17">
        <f t="shared" ref="C93:C100" si="5">D54</f>
        <v>6.2</v>
      </c>
      <c r="D93" s="17">
        <f t="shared" ref="D93:D100" si="6">$C$73*B93+$D$73</f>
        <v>12.100000000000001</v>
      </c>
      <c r="E93" s="17">
        <f t="shared" ref="E93:E100" si="7">D93-C93</f>
        <v>5.9000000000000012</v>
      </c>
      <c r="F93" s="17">
        <f t="shared" ref="F93:F99" si="8">IF(SIGN(E93*E94)=1,0,1)</f>
        <v>0</v>
      </c>
      <c r="G93" s="61"/>
      <c r="H93" s="17">
        <f>INDEX(B92:B100,G92)</f>
        <v>-7</v>
      </c>
      <c r="I93" s="17">
        <f>INDEX(C92:C100,G92)</f>
        <v>8.1</v>
      </c>
      <c r="J93" s="17">
        <f>INDEX(D92:D100,G92)</f>
        <v>8.8733333333333348</v>
      </c>
    </row>
    <row r="94" spans="1:10" s="17" customFormat="1">
      <c r="A94" s="58"/>
      <c r="B94" s="17">
        <f t="shared" si="4"/>
        <v>-7</v>
      </c>
      <c r="C94" s="17">
        <f t="shared" si="5"/>
        <v>8.1</v>
      </c>
      <c r="D94" s="17">
        <f t="shared" si="6"/>
        <v>8.8733333333333348</v>
      </c>
      <c r="E94" s="17">
        <f t="shared" si="7"/>
        <v>0.7733333333333352</v>
      </c>
      <c r="F94" s="17">
        <f t="shared" si="8"/>
        <v>1</v>
      </c>
      <c r="G94" s="61"/>
      <c r="H94" s="17">
        <f>INDEX(B92:B100,G92+1)</f>
        <v>2</v>
      </c>
      <c r="I94" s="17">
        <f>INDEX(C92:C100,G92+1)</f>
        <v>9.83</v>
      </c>
      <c r="J94" s="17">
        <f>INDEX(D92:D100,G92+1)</f>
        <v>5.2433333333333341</v>
      </c>
    </row>
    <row r="95" spans="1:10" s="17" customFormat="1">
      <c r="A95" s="58"/>
      <c r="B95" s="17">
        <f t="shared" si="4"/>
        <v>2</v>
      </c>
      <c r="C95" s="17">
        <f t="shared" si="5"/>
        <v>9.83</v>
      </c>
      <c r="D95" s="17">
        <f t="shared" si="6"/>
        <v>5.2433333333333341</v>
      </c>
      <c r="E95" s="17">
        <f t="shared" si="7"/>
        <v>-4.586666666666666</v>
      </c>
      <c r="F95" s="17">
        <f t="shared" si="8"/>
        <v>0</v>
      </c>
      <c r="G95" s="61"/>
      <c r="H95" s="62" t="s">
        <v>46</v>
      </c>
      <c r="I95" s="62"/>
      <c r="J95" s="62"/>
    </row>
    <row r="96" spans="1:10" s="17" customFormat="1">
      <c r="A96" s="58"/>
      <c r="B96" s="17">
        <f t="shared" si="4"/>
        <v>7</v>
      </c>
      <c r="C96" s="17">
        <f t="shared" si="5"/>
        <v>13.1</v>
      </c>
      <c r="D96" s="17">
        <f t="shared" si="6"/>
        <v>3.226666666666667</v>
      </c>
      <c r="E96" s="17">
        <f t="shared" si="7"/>
        <v>-9.8733333333333331</v>
      </c>
      <c r="F96" s="17">
        <f t="shared" si="8"/>
        <v>0</v>
      </c>
      <c r="G96" s="61"/>
      <c r="H96" s="30" t="s">
        <v>47</v>
      </c>
      <c r="I96" s="17">
        <f>SLOPE(I93:I94,H93:H94)</f>
        <v>0.19222222222222227</v>
      </c>
      <c r="J96" s="17">
        <f>SLOPE(J93:J94,H93:H94)</f>
        <v>-0.40333333333333343</v>
      </c>
    </row>
    <row r="97" spans="1:10" s="17" customFormat="1">
      <c r="A97" s="58"/>
      <c r="B97" s="17">
        <f t="shared" si="4"/>
        <v>10</v>
      </c>
      <c r="C97" s="17">
        <f t="shared" si="5"/>
        <v>16.07</v>
      </c>
      <c r="D97" s="17">
        <f t="shared" si="6"/>
        <v>2.0166666666666666</v>
      </c>
      <c r="E97" s="17">
        <f t="shared" si="7"/>
        <v>-14.053333333333335</v>
      </c>
      <c r="F97" s="17">
        <f t="shared" si="8"/>
        <v>0</v>
      </c>
      <c r="G97" s="61"/>
      <c r="H97" s="30" t="s">
        <v>48</v>
      </c>
      <c r="I97" s="17">
        <f>INTERCEPT(I93:I94,H93:H94)</f>
        <v>9.4455555555555559</v>
      </c>
      <c r="J97" s="17">
        <f>INTERCEPT(J93:J94,H93:H94)</f>
        <v>6.0500000000000007</v>
      </c>
    </row>
    <row r="98" spans="1:10" s="17" customFormat="1">
      <c r="A98" s="58"/>
      <c r="B98" s="17">
        <f t="shared" si="4"/>
        <v>15</v>
      </c>
      <c r="C98" s="17">
        <f t="shared" si="5"/>
        <v>17.62</v>
      </c>
      <c r="D98" s="17">
        <f t="shared" si="6"/>
        <v>0</v>
      </c>
      <c r="E98" s="17">
        <f t="shared" si="7"/>
        <v>-17.62</v>
      </c>
      <c r="F98" s="17">
        <f t="shared" si="8"/>
        <v>0</v>
      </c>
      <c r="G98" s="61"/>
      <c r="H98" s="62" t="s">
        <v>49</v>
      </c>
      <c r="I98" s="62"/>
      <c r="J98" s="62"/>
    </row>
    <row r="99" spans="1:10" s="17" customFormat="1">
      <c r="A99" s="58"/>
      <c r="B99" s="17">
        <f t="shared" si="4"/>
        <v>25</v>
      </c>
      <c r="C99" s="17">
        <f t="shared" si="5"/>
        <v>19.920000000000002</v>
      </c>
      <c r="D99" s="17">
        <f t="shared" si="6"/>
        <v>-4.0333333333333332</v>
      </c>
      <c r="E99" s="17">
        <f t="shared" si="7"/>
        <v>-23.953333333333333</v>
      </c>
      <c r="F99" s="17">
        <f t="shared" si="8"/>
        <v>0</v>
      </c>
      <c r="G99" s="61"/>
      <c r="H99" s="62" t="s">
        <v>50</v>
      </c>
      <c r="I99" s="62"/>
      <c r="J99" s="39">
        <f>(J96*I97-I96*J97)/(J96-I96)</f>
        <v>8.3496019900497522</v>
      </c>
    </row>
    <row r="100" spans="1:10" s="17" customFormat="1">
      <c r="A100" s="58"/>
      <c r="B100" s="17">
        <f t="shared" si="4"/>
        <v>35</v>
      </c>
      <c r="C100" s="17">
        <f t="shared" si="5"/>
        <v>21.1</v>
      </c>
      <c r="D100" s="17">
        <f t="shared" si="6"/>
        <v>-8.0666666666666682</v>
      </c>
      <c r="E100" s="17">
        <f t="shared" si="7"/>
        <v>-29.166666666666671</v>
      </c>
      <c r="F100" s="17">
        <f>F89</f>
        <v>0</v>
      </c>
      <c r="G100" s="61"/>
      <c r="H100" s="62" t="s">
        <v>51</v>
      </c>
      <c r="I100" s="62"/>
      <c r="J100" s="39">
        <f>(J99-J97)/J96</f>
        <v>-5.701492537313432</v>
      </c>
    </row>
    <row r="101" spans="1:10" s="17" customFormat="1" ht="15" customHeight="1">
      <c r="A101" s="58" t="s">
        <v>53</v>
      </c>
      <c r="B101" s="59" t="s">
        <v>54</v>
      </c>
      <c r="C101" s="59"/>
      <c r="D101" s="59"/>
      <c r="E101" s="59"/>
      <c r="F101" s="59"/>
      <c r="G101" s="59"/>
      <c r="H101" s="59"/>
      <c r="I101" s="59"/>
      <c r="J101" s="59"/>
    </row>
    <row r="102" spans="1:10" s="17" customFormat="1" ht="15" customHeight="1">
      <c r="A102" s="58"/>
      <c r="B102" s="16" t="s">
        <v>32</v>
      </c>
      <c r="C102" s="30" t="s">
        <v>25</v>
      </c>
      <c r="D102" s="31" t="s">
        <v>26</v>
      </c>
      <c r="E102" s="62"/>
      <c r="F102" s="62"/>
      <c r="G102" s="62"/>
      <c r="H102" s="62"/>
      <c r="I102" s="62"/>
      <c r="J102" s="62"/>
    </row>
    <row r="103" spans="1:10" s="17" customFormat="1" ht="15" customHeight="1">
      <c r="A103" s="58"/>
      <c r="B103" s="30">
        <v>1</v>
      </c>
      <c r="C103" s="30">
        <f>G66-0.01</f>
        <v>-15.01</v>
      </c>
      <c r="D103" s="31">
        <f>H66</f>
        <v>12.100000000000001</v>
      </c>
      <c r="E103" s="62"/>
      <c r="F103" s="62"/>
      <c r="G103" s="62"/>
      <c r="H103" s="62"/>
      <c r="I103" s="62"/>
      <c r="J103" s="62"/>
    </row>
    <row r="104" spans="1:10" s="17" customFormat="1" ht="15" customHeight="1">
      <c r="A104" s="58"/>
      <c r="B104" s="30">
        <v>2</v>
      </c>
      <c r="C104" s="30">
        <f>G67</f>
        <v>-15</v>
      </c>
      <c r="D104" s="30">
        <f>H67</f>
        <v>0</v>
      </c>
      <c r="E104" s="62"/>
      <c r="F104" s="62"/>
      <c r="G104" s="62"/>
      <c r="H104" s="62"/>
      <c r="I104" s="62"/>
      <c r="J104" s="62"/>
    </row>
    <row r="105" spans="1:10" s="17" customFormat="1" ht="15.75" customHeight="1">
      <c r="A105" s="58"/>
      <c r="B105" s="32"/>
      <c r="C105" s="32" t="s">
        <v>33</v>
      </c>
      <c r="D105" s="32" t="s">
        <v>34</v>
      </c>
      <c r="E105" s="62"/>
      <c r="F105" s="62"/>
      <c r="G105" s="62"/>
      <c r="H105" s="62"/>
      <c r="I105" s="62"/>
      <c r="J105" s="62"/>
    </row>
    <row r="106" spans="1:10" s="17" customFormat="1" ht="15.75" customHeight="1">
      <c r="A106" s="58"/>
      <c r="B106" s="16" t="s">
        <v>35</v>
      </c>
      <c r="C106" s="40" cm="1">
        <f t="array" ref="C106:D106">LINEST(D103:D104,C103:C104,1)</f>
        <v>-1210.0000000000259</v>
      </c>
      <c r="D106" s="34">
        <v>-18150.000000000389</v>
      </c>
      <c r="E106" s="62"/>
      <c r="F106" s="62"/>
      <c r="G106" s="62"/>
      <c r="H106" s="62"/>
      <c r="I106" s="62"/>
      <c r="J106" s="62"/>
    </row>
    <row r="107" spans="1:10" s="17" customFormat="1" ht="15" customHeight="1">
      <c r="A107" s="58"/>
      <c r="B107" s="62" t="s">
        <v>37</v>
      </c>
      <c r="C107" s="62"/>
      <c r="D107" s="62"/>
      <c r="E107" s="62"/>
      <c r="F107" s="62"/>
      <c r="G107" s="62"/>
      <c r="H107" s="62"/>
      <c r="I107" s="62"/>
      <c r="J107" s="62"/>
    </row>
    <row r="108" spans="1:10" s="17" customFormat="1" ht="15" customHeight="1">
      <c r="A108" s="58"/>
      <c r="B108" s="17" t="s">
        <v>38</v>
      </c>
      <c r="C108" s="17" t="s">
        <v>39</v>
      </c>
      <c r="D108" s="17" t="s">
        <v>26</v>
      </c>
      <c r="E108" s="17" t="s">
        <v>40</v>
      </c>
      <c r="F108" s="17" t="s">
        <v>41</v>
      </c>
      <c r="G108" s="17" t="s">
        <v>42</v>
      </c>
      <c r="H108" s="62" t="s">
        <v>43</v>
      </c>
      <c r="I108" s="62"/>
      <c r="J108" s="62"/>
    </row>
    <row r="109" spans="1:10" s="17" customFormat="1" ht="15" customHeight="1">
      <c r="A109" s="58"/>
      <c r="B109" s="17">
        <f>B53</f>
        <v>-20</v>
      </c>
      <c r="C109" s="17">
        <f>C53</f>
        <v>4.2300000000000004</v>
      </c>
      <c r="D109" s="17">
        <f>$C$106*B109+$D$106</f>
        <v>6050.0000000001273</v>
      </c>
      <c r="E109" s="17">
        <f t="shared" ref="E109:E117" si="9">D109-C109</f>
        <v>6045.7700000001278</v>
      </c>
      <c r="F109" s="17">
        <f>IF(SIGN(E109*E110)=1,0,1)</f>
        <v>1</v>
      </c>
      <c r="G109" s="61">
        <f>MATCH(1,F109:F117,0)</f>
        <v>1</v>
      </c>
      <c r="H109" s="17" t="s">
        <v>25</v>
      </c>
      <c r="I109" s="17" t="s">
        <v>44</v>
      </c>
      <c r="J109" s="17" t="s">
        <v>45</v>
      </c>
    </row>
    <row r="110" spans="1:10" s="17" customFormat="1" ht="15" customHeight="1">
      <c r="A110" s="58"/>
      <c r="B110" s="17">
        <f t="shared" ref="B110:C117" si="10">B54</f>
        <v>-15</v>
      </c>
      <c r="C110" s="17">
        <f t="shared" si="10"/>
        <v>4.93</v>
      </c>
      <c r="D110" s="17">
        <f>$C$106*B110+$D$106</f>
        <v>0</v>
      </c>
      <c r="E110" s="17">
        <f t="shared" si="9"/>
        <v>-4.93</v>
      </c>
      <c r="F110" s="17">
        <f t="shared" ref="F110:F116" si="11">IF(SIGN(E110*E111)=1,0,1)</f>
        <v>0</v>
      </c>
      <c r="G110" s="61"/>
      <c r="H110" s="17">
        <f>INDEX(B109:B117,G109)</f>
        <v>-20</v>
      </c>
      <c r="I110" s="17">
        <f>INDEX(C109:C117,G109)</f>
        <v>4.2300000000000004</v>
      </c>
      <c r="J110" s="17">
        <f>INDEX(D109:D117,G109)</f>
        <v>6050.0000000001273</v>
      </c>
    </row>
    <row r="111" spans="1:10" s="17" customFormat="1" ht="15" customHeight="1">
      <c r="A111" s="58"/>
      <c r="B111" s="17">
        <f t="shared" si="10"/>
        <v>-7</v>
      </c>
      <c r="C111" s="17">
        <f t="shared" si="10"/>
        <v>6.2</v>
      </c>
      <c r="D111" s="17">
        <f t="shared" ref="D111:D117" si="12">$C$106*B111+$D$106</f>
        <v>-9680.0000000002074</v>
      </c>
      <c r="E111" s="17">
        <f t="shared" si="9"/>
        <v>-9686.2000000002081</v>
      </c>
      <c r="F111" s="17">
        <f t="shared" si="11"/>
        <v>0</v>
      </c>
      <c r="G111" s="61"/>
      <c r="H111" s="17">
        <f>INDEX(B109:B117,G109+1)</f>
        <v>-15</v>
      </c>
      <c r="I111" s="17">
        <f>INDEX(C109:C117,G109+1)</f>
        <v>4.93</v>
      </c>
      <c r="J111" s="17">
        <f>INDEX(D109:D117,G109+1)</f>
        <v>0</v>
      </c>
    </row>
    <row r="112" spans="1:10" s="17" customFormat="1" ht="15" customHeight="1">
      <c r="A112" s="58"/>
      <c r="B112" s="17">
        <f t="shared" si="10"/>
        <v>2</v>
      </c>
      <c r="C112" s="17">
        <f t="shared" si="10"/>
        <v>9.1</v>
      </c>
      <c r="D112" s="17">
        <f t="shared" si="12"/>
        <v>-20570.00000000044</v>
      </c>
      <c r="E112" s="17">
        <f t="shared" si="9"/>
        <v>-20579.100000000439</v>
      </c>
      <c r="F112" s="17">
        <f t="shared" si="11"/>
        <v>0</v>
      </c>
      <c r="G112" s="61"/>
      <c r="H112" s="62" t="s">
        <v>46</v>
      </c>
      <c r="I112" s="62"/>
      <c r="J112" s="62"/>
    </row>
    <row r="113" spans="1:11" s="17" customFormat="1" ht="15" customHeight="1">
      <c r="A113" s="58"/>
      <c r="B113" s="17">
        <f t="shared" si="10"/>
        <v>7</v>
      </c>
      <c r="C113" s="17">
        <f t="shared" si="10"/>
        <v>12.76</v>
      </c>
      <c r="D113" s="17">
        <f>$C$106*B113+$D$106</f>
        <v>-26620.000000000571</v>
      </c>
      <c r="E113" s="17">
        <f t="shared" si="9"/>
        <v>-26632.76000000057</v>
      </c>
      <c r="F113" s="17">
        <f t="shared" si="11"/>
        <v>0</v>
      </c>
      <c r="G113" s="61"/>
      <c r="H113" s="30" t="s">
        <v>47</v>
      </c>
      <c r="I113" s="17">
        <f>SLOPE(I110:I111,H110:H111)</f>
        <v>0.13999999999999985</v>
      </c>
      <c r="J113" s="17">
        <f>SLOPE(J110:J111,H110:H111)</f>
        <v>-1210.0000000000255</v>
      </c>
    </row>
    <row r="114" spans="1:11" s="17" customFormat="1" ht="15" customHeight="1">
      <c r="A114" s="58"/>
      <c r="B114" s="17">
        <f t="shared" si="10"/>
        <v>10</v>
      </c>
      <c r="C114" s="17">
        <f t="shared" si="10"/>
        <v>13.76</v>
      </c>
      <c r="D114" s="17">
        <f t="shared" si="12"/>
        <v>-30250.000000000648</v>
      </c>
      <c r="E114" s="17">
        <f t="shared" si="9"/>
        <v>-30263.760000000646</v>
      </c>
      <c r="F114" s="17">
        <f t="shared" si="11"/>
        <v>0</v>
      </c>
      <c r="G114" s="61"/>
      <c r="H114" s="30" t="s">
        <v>48</v>
      </c>
      <c r="I114" s="17">
        <f>INTERCEPT(I110:I111,H110:H111)</f>
        <v>7.0299999999999976</v>
      </c>
      <c r="J114" s="17">
        <f>INTERCEPT(J110:J111,H110:H111)</f>
        <v>-18150.000000000378</v>
      </c>
    </row>
    <row r="115" spans="1:11" s="17" customFormat="1" ht="15.75" customHeight="1">
      <c r="A115" s="58"/>
      <c r="B115" s="17">
        <f t="shared" si="10"/>
        <v>15</v>
      </c>
      <c r="C115" s="17">
        <f t="shared" si="10"/>
        <v>15.48</v>
      </c>
      <c r="D115" s="17">
        <f t="shared" si="12"/>
        <v>-36300.000000000779</v>
      </c>
      <c r="E115" s="17">
        <f t="shared" si="9"/>
        <v>-36315.480000000782</v>
      </c>
      <c r="F115" s="17">
        <f t="shared" si="11"/>
        <v>0</v>
      </c>
      <c r="G115" s="61"/>
      <c r="H115" s="62" t="s">
        <v>49</v>
      </c>
      <c r="I115" s="62"/>
      <c r="J115" s="62"/>
      <c r="K115" s="41" t="s">
        <v>55</v>
      </c>
    </row>
    <row r="116" spans="1:11" s="17" customFormat="1" ht="15" customHeight="1">
      <c r="A116" s="58"/>
      <c r="B116" s="17">
        <f t="shared" si="10"/>
        <v>25</v>
      </c>
      <c r="C116" s="17">
        <f t="shared" si="10"/>
        <v>18.149999999999999</v>
      </c>
      <c r="D116" s="17">
        <f t="shared" si="12"/>
        <v>-48400.000000001033</v>
      </c>
      <c r="E116" s="17">
        <f t="shared" si="9"/>
        <v>-48418.150000001035</v>
      </c>
      <c r="F116" s="17">
        <f t="shared" si="11"/>
        <v>0</v>
      </c>
      <c r="G116" s="61"/>
      <c r="H116" s="62" t="s">
        <v>51</v>
      </c>
      <c r="I116" s="62"/>
      <c r="J116" s="39">
        <f>(J113*I114-I113*J114)/(J113-I113)</f>
        <v>4.9294296527674479</v>
      </c>
      <c r="K116" s="17">
        <f>J116</f>
        <v>4.9294296527674479</v>
      </c>
    </row>
    <row r="117" spans="1:11" s="17" customFormat="1" ht="15.75" customHeight="1">
      <c r="A117" s="58"/>
      <c r="B117" s="17">
        <f t="shared" si="10"/>
        <v>35</v>
      </c>
      <c r="C117" s="17">
        <f t="shared" si="10"/>
        <v>19.63</v>
      </c>
      <c r="D117" s="17">
        <f t="shared" si="12"/>
        <v>-60500.000000001295</v>
      </c>
      <c r="E117" s="17">
        <f t="shared" si="9"/>
        <v>-60519.630000001293</v>
      </c>
      <c r="F117" s="17">
        <f>F89</f>
        <v>0</v>
      </c>
      <c r="G117" s="61"/>
      <c r="H117" s="62" t="s">
        <v>50</v>
      </c>
      <c r="I117" s="62"/>
      <c r="J117" s="39">
        <f>ROUND((J116-J114)/J113,1)</f>
        <v>-15</v>
      </c>
      <c r="K117" s="27">
        <f>G63</f>
        <v>-15</v>
      </c>
    </row>
    <row r="118" spans="1:11" s="17" customFormat="1" ht="15" customHeight="1">
      <c r="A118" s="58"/>
      <c r="B118" s="62" t="s">
        <v>52</v>
      </c>
      <c r="C118" s="62"/>
      <c r="D118" s="62"/>
      <c r="E118" s="62"/>
      <c r="F118" s="62"/>
      <c r="G118" s="62"/>
      <c r="H118" s="62"/>
      <c r="I118" s="62"/>
      <c r="J118" s="62"/>
    </row>
    <row r="119" spans="1:11" s="17" customFormat="1" ht="15" customHeight="1">
      <c r="A119" s="58"/>
      <c r="B119" s="17" t="s">
        <v>38</v>
      </c>
      <c r="C119" s="17" t="s">
        <v>39</v>
      </c>
      <c r="D119" s="17" t="s">
        <v>26</v>
      </c>
      <c r="E119" s="17" t="s">
        <v>40</v>
      </c>
      <c r="F119" s="17" t="s">
        <v>41</v>
      </c>
      <c r="G119" s="17" t="s">
        <v>42</v>
      </c>
      <c r="H119" s="62" t="s">
        <v>43</v>
      </c>
      <c r="I119" s="62"/>
      <c r="J119" s="62"/>
    </row>
    <row r="120" spans="1:11" s="17" customFormat="1" ht="15" customHeight="1">
      <c r="A120" s="58"/>
      <c r="B120" s="17">
        <f>B109</f>
        <v>-20</v>
      </c>
      <c r="C120" s="17">
        <f>D53</f>
        <v>4.9800000000000004</v>
      </c>
      <c r="D120" s="17">
        <f>$C$106*B120+$D$106</f>
        <v>6050.0000000001273</v>
      </c>
      <c r="E120" s="17">
        <f>D120-C120</f>
        <v>6045.0200000001278</v>
      </c>
      <c r="F120" s="17">
        <f>IF(SIGN(E120*E121)=1,0,1)</f>
        <v>1</v>
      </c>
      <c r="G120" s="61">
        <f>MATCH(1,F120:F128,0)</f>
        <v>1</v>
      </c>
      <c r="H120" s="17" t="s">
        <v>25</v>
      </c>
      <c r="I120" s="17" t="s">
        <v>44</v>
      </c>
      <c r="J120" s="17" t="s">
        <v>45</v>
      </c>
    </row>
    <row r="121" spans="1:11" s="17" customFormat="1" ht="15" customHeight="1">
      <c r="A121" s="58"/>
      <c r="B121" s="17">
        <f t="shared" ref="B121:B128" si="13">B110</f>
        <v>-15</v>
      </c>
      <c r="C121" s="17">
        <f t="shared" ref="C121:C128" si="14">D54</f>
        <v>6.2</v>
      </c>
      <c r="D121" s="17">
        <f t="shared" ref="D121:D128" si="15">$C$106*B121+$D$106</f>
        <v>0</v>
      </c>
      <c r="E121" s="17">
        <f t="shared" ref="E121:E128" si="16">D121-C121</f>
        <v>-6.2</v>
      </c>
      <c r="F121" s="17">
        <f t="shared" ref="F121:F127" si="17">IF(SIGN(E121*E122)=1,0,1)</f>
        <v>0</v>
      </c>
      <c r="G121" s="61"/>
      <c r="H121" s="17">
        <f>INDEX(B120:B128,G120)</f>
        <v>-20</v>
      </c>
      <c r="I121" s="17">
        <f>INDEX(C120:C128,G120)</f>
        <v>4.9800000000000004</v>
      </c>
      <c r="J121" s="17">
        <f>INDEX(D120:D128,G120)</f>
        <v>6050.0000000001273</v>
      </c>
    </row>
    <row r="122" spans="1:11" s="17" customFormat="1" ht="15" customHeight="1">
      <c r="A122" s="58"/>
      <c r="B122" s="17">
        <f t="shared" si="13"/>
        <v>-7</v>
      </c>
      <c r="C122" s="17">
        <f t="shared" si="14"/>
        <v>8.1</v>
      </c>
      <c r="D122" s="17">
        <f t="shared" si="15"/>
        <v>-9680.0000000002074</v>
      </c>
      <c r="E122" s="17">
        <f t="shared" si="16"/>
        <v>-9688.1000000002077</v>
      </c>
      <c r="F122" s="17">
        <f t="shared" si="17"/>
        <v>0</v>
      </c>
      <c r="G122" s="61"/>
      <c r="H122" s="17">
        <f>INDEX(B120:B128,G120+1)</f>
        <v>-15</v>
      </c>
      <c r="I122" s="17">
        <f>INDEX(C120:C128,G120+1)</f>
        <v>6.2</v>
      </c>
      <c r="J122" s="17">
        <f>INDEX(D120:D128,G120+1)</f>
        <v>0</v>
      </c>
    </row>
    <row r="123" spans="1:11" s="17" customFormat="1" ht="15" customHeight="1">
      <c r="A123" s="58"/>
      <c r="B123" s="17">
        <f t="shared" si="13"/>
        <v>2</v>
      </c>
      <c r="C123" s="17">
        <f t="shared" si="14"/>
        <v>9.83</v>
      </c>
      <c r="D123" s="17">
        <f t="shared" si="15"/>
        <v>-20570.00000000044</v>
      </c>
      <c r="E123" s="17">
        <f t="shared" si="16"/>
        <v>-20579.830000000442</v>
      </c>
      <c r="F123" s="17">
        <f t="shared" si="17"/>
        <v>0</v>
      </c>
      <c r="G123" s="61"/>
      <c r="H123" s="62" t="s">
        <v>46</v>
      </c>
      <c r="I123" s="62"/>
      <c r="J123" s="62"/>
    </row>
    <row r="124" spans="1:11" s="17" customFormat="1" ht="15" customHeight="1">
      <c r="A124" s="58"/>
      <c r="B124" s="17">
        <f t="shared" si="13"/>
        <v>7</v>
      </c>
      <c r="C124" s="17">
        <f t="shared" si="14"/>
        <v>13.1</v>
      </c>
      <c r="D124" s="17">
        <f t="shared" si="15"/>
        <v>-26620.000000000571</v>
      </c>
      <c r="E124" s="17">
        <f t="shared" si="16"/>
        <v>-26633.10000000057</v>
      </c>
      <c r="F124" s="17">
        <f t="shared" si="17"/>
        <v>0</v>
      </c>
      <c r="G124" s="61"/>
      <c r="H124" s="30" t="s">
        <v>47</v>
      </c>
      <c r="I124" s="17">
        <f>SLOPE(I121:I122,H121:H122)</f>
        <v>0.24399999999999994</v>
      </c>
      <c r="J124" s="17">
        <f>SLOPE(J121:J122,H121:H122)</f>
        <v>-1210.0000000000255</v>
      </c>
    </row>
    <row r="125" spans="1:11" s="17" customFormat="1" ht="15" customHeight="1">
      <c r="A125" s="58"/>
      <c r="B125" s="17">
        <f t="shared" si="13"/>
        <v>10</v>
      </c>
      <c r="C125" s="17">
        <f t="shared" si="14"/>
        <v>16.07</v>
      </c>
      <c r="D125" s="17">
        <f t="shared" si="15"/>
        <v>-30250.000000000648</v>
      </c>
      <c r="E125" s="17">
        <f>D125-C125</f>
        <v>-30266.070000000647</v>
      </c>
      <c r="F125" s="17">
        <f>IF(SIGN(E125*E126)=1,0,1)</f>
        <v>0</v>
      </c>
      <c r="G125" s="61"/>
      <c r="H125" s="30" t="s">
        <v>48</v>
      </c>
      <c r="I125" s="17">
        <f>INTERCEPT(I121:I122,H121:H122)</f>
        <v>9.86</v>
      </c>
      <c r="J125" s="17">
        <f>INTERCEPT(J121:J122,H121:H122)</f>
        <v>-18150.000000000378</v>
      </c>
    </row>
    <row r="126" spans="1:11" s="17" customFormat="1" ht="15.75" customHeight="1">
      <c r="A126" s="58"/>
      <c r="B126" s="17">
        <f t="shared" si="13"/>
        <v>15</v>
      </c>
      <c r="C126" s="17">
        <f t="shared" si="14"/>
        <v>17.62</v>
      </c>
      <c r="D126" s="17">
        <f t="shared" si="15"/>
        <v>-36300.000000000779</v>
      </c>
      <c r="E126" s="17">
        <f t="shared" si="16"/>
        <v>-36317.620000000781</v>
      </c>
      <c r="F126" s="17">
        <f t="shared" si="17"/>
        <v>0</v>
      </c>
      <c r="G126" s="61"/>
      <c r="H126" s="62" t="s">
        <v>49</v>
      </c>
      <c r="I126" s="62"/>
      <c r="J126" s="62"/>
      <c r="K126" s="41" t="s">
        <v>55</v>
      </c>
    </row>
    <row r="127" spans="1:11" s="17" customFormat="1">
      <c r="A127" s="58"/>
      <c r="B127" s="17">
        <f t="shared" si="13"/>
        <v>25</v>
      </c>
      <c r="C127" s="17">
        <f t="shared" si="14"/>
        <v>19.920000000000002</v>
      </c>
      <c r="D127" s="17">
        <f t="shared" si="15"/>
        <v>-48400.000000001033</v>
      </c>
      <c r="E127" s="17">
        <f t="shared" si="16"/>
        <v>-48419.920000001031</v>
      </c>
      <c r="F127" s="17">
        <f t="shared" si="17"/>
        <v>0</v>
      </c>
      <c r="G127" s="61"/>
      <c r="H127" s="62" t="s">
        <v>51</v>
      </c>
      <c r="I127" s="62"/>
      <c r="J127" s="39">
        <f>(J124*I125-I124*J125)/(J124-I124)</f>
        <v>6.1987500041313988</v>
      </c>
      <c r="K127" s="17">
        <f>J127</f>
        <v>6.1987500041313988</v>
      </c>
    </row>
    <row r="128" spans="1:11" s="17" customFormat="1">
      <c r="A128" s="58"/>
      <c r="B128" s="17">
        <f t="shared" si="13"/>
        <v>35</v>
      </c>
      <c r="C128" s="17">
        <f t="shared" si="14"/>
        <v>21.1</v>
      </c>
      <c r="D128" s="17">
        <f t="shared" si="15"/>
        <v>-60500.000000001295</v>
      </c>
      <c r="E128" s="17">
        <f t="shared" si="16"/>
        <v>-60521.100000001294</v>
      </c>
      <c r="F128" s="17">
        <f>F89</f>
        <v>0</v>
      </c>
      <c r="G128" s="61"/>
      <c r="H128" s="62" t="s">
        <v>50</v>
      </c>
      <c r="I128" s="62"/>
      <c r="J128" s="39">
        <f>ROUND((J127-J125)/J124,1)</f>
        <v>-15</v>
      </c>
      <c r="K128" s="27">
        <f>G63</f>
        <v>-15</v>
      </c>
    </row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  <row r="330" s="17" customFormat="1"/>
    <row r="331" s="17" customFormat="1"/>
    <row r="332" s="17" customFormat="1"/>
    <row r="333" s="17" customFormat="1"/>
    <row r="334" s="17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  <row r="341" s="17" customFormat="1"/>
    <row r="342" s="17" customFormat="1"/>
    <row r="343" s="17" customFormat="1"/>
    <row r="344" s="17" customFormat="1"/>
    <row r="345" s="17" customFormat="1"/>
    <row r="346" s="17" customFormat="1"/>
    <row r="347" s="17" customFormat="1"/>
    <row r="348" s="17" customFormat="1"/>
    <row r="349" s="17" customFormat="1"/>
    <row r="350" s="17" customFormat="1"/>
    <row r="351" s="17" customFormat="1"/>
    <row r="352" s="17" customFormat="1"/>
    <row r="353" s="17" customFormat="1"/>
    <row r="354" s="17" customFormat="1"/>
    <row r="355" s="17" customFormat="1"/>
    <row r="356" s="17" customFormat="1"/>
    <row r="357" s="17" customFormat="1"/>
    <row r="358" s="17" customFormat="1"/>
    <row r="359" s="17" customFormat="1"/>
    <row r="360" s="17" customFormat="1"/>
    <row r="361" s="17" customFormat="1"/>
    <row r="362" s="17" customFormat="1"/>
    <row r="363" s="17" customFormat="1"/>
    <row r="364" s="17" customFormat="1"/>
    <row r="365" s="17" customFormat="1"/>
    <row r="366" s="17" customFormat="1"/>
    <row r="367" s="17" customFormat="1"/>
    <row r="368" s="17" customFormat="1"/>
    <row r="369" s="17" customFormat="1"/>
    <row r="370" s="17" customFormat="1"/>
    <row r="371" s="17" customFormat="1"/>
    <row r="372" s="17" customFormat="1"/>
    <row r="373" s="17" customFormat="1"/>
    <row r="374" s="17" customFormat="1"/>
    <row r="375" s="17" customFormat="1"/>
    <row r="376" s="17" customFormat="1"/>
    <row r="377" s="17" customFormat="1"/>
    <row r="378" s="17" customFormat="1"/>
    <row r="379" s="17" customFormat="1"/>
    <row r="380" s="17" customFormat="1"/>
    <row r="381" s="17" customFormat="1"/>
    <row r="382" s="17" customFormat="1"/>
    <row r="383" s="17" customFormat="1"/>
    <row r="384" s="17" customFormat="1"/>
    <row r="385" s="17" customFormat="1"/>
    <row r="386" s="17" customFormat="1"/>
    <row r="387" s="17" customFormat="1"/>
    <row r="388" s="17" customFormat="1"/>
    <row r="389" s="17" customFormat="1"/>
    <row r="390" s="17" customFormat="1"/>
    <row r="391" s="17" customFormat="1"/>
    <row r="392" s="17" customFormat="1"/>
    <row r="393" s="17" customFormat="1"/>
    <row r="394" s="17" customFormat="1"/>
    <row r="395" s="17" customFormat="1"/>
    <row r="396" s="17" customFormat="1"/>
    <row r="397" s="17" customFormat="1"/>
    <row r="398" s="17" customFormat="1"/>
    <row r="399" s="17" customFormat="1"/>
    <row r="400" s="17" customFormat="1"/>
    <row r="401" s="17" customFormat="1"/>
    <row r="402" s="17" customFormat="1"/>
    <row r="403" s="17" customFormat="1"/>
    <row r="404" s="17" customFormat="1"/>
    <row r="405" s="17" customFormat="1"/>
    <row r="406" s="17" customFormat="1"/>
    <row r="407" s="17" customFormat="1"/>
    <row r="408" s="17" customFormat="1"/>
    <row r="409" s="17" customFormat="1"/>
    <row r="410" s="17" customFormat="1"/>
    <row r="411" s="17" customFormat="1"/>
    <row r="412" s="17" customFormat="1"/>
    <row r="413" s="17" customFormat="1"/>
    <row r="414" s="17" customFormat="1"/>
    <row r="415" s="17" customFormat="1"/>
    <row r="416" s="17" customFormat="1"/>
    <row r="417" s="17" customFormat="1"/>
    <row r="418" s="17" customFormat="1"/>
    <row r="419" s="17" customFormat="1"/>
    <row r="420" s="17" customFormat="1"/>
    <row r="421" s="17" customFormat="1"/>
    <row r="422" s="17" customFormat="1"/>
    <row r="423" s="17" customFormat="1"/>
    <row r="424" s="17" customFormat="1"/>
    <row r="425" s="17" customFormat="1"/>
    <row r="426" s="17" customFormat="1"/>
    <row r="427" s="17" customFormat="1"/>
    <row r="428" s="17" customFormat="1"/>
    <row r="429" s="17" customFormat="1"/>
    <row r="430" s="17" customFormat="1"/>
    <row r="431" s="17" customFormat="1"/>
    <row r="432" s="17" customFormat="1"/>
    <row r="433" s="17" customFormat="1"/>
    <row r="434" s="17" customFormat="1"/>
    <row r="435" s="17" customFormat="1"/>
    <row r="436" s="17" customFormat="1"/>
    <row r="437" s="17" customFormat="1"/>
    <row r="438" s="17" customFormat="1"/>
    <row r="439" s="17" customFormat="1"/>
    <row r="440" s="17" customFormat="1"/>
    <row r="441" s="17" customFormat="1"/>
    <row r="442" s="17" customFormat="1"/>
    <row r="443" s="17" customFormat="1"/>
    <row r="444" s="17" customFormat="1"/>
    <row r="445" s="17" customFormat="1"/>
    <row r="446" s="17" customFormat="1"/>
    <row r="447" s="17" customFormat="1"/>
    <row r="448" s="17" customFormat="1"/>
    <row r="449" s="17" customFormat="1"/>
    <row r="450" s="17" customFormat="1"/>
    <row r="451" s="17" customFormat="1"/>
    <row r="452" s="17" customFormat="1"/>
    <row r="453" s="17" customFormat="1"/>
    <row r="454" s="17" customFormat="1"/>
    <row r="455" s="17" customFormat="1"/>
    <row r="456" s="17" customFormat="1"/>
    <row r="457" s="17" customFormat="1"/>
    <row r="458" s="17" customFormat="1"/>
    <row r="459" s="17" customFormat="1"/>
    <row r="460" s="17" customFormat="1"/>
    <row r="461" s="17" customFormat="1"/>
    <row r="462" s="17" customFormat="1"/>
    <row r="463" s="17" customFormat="1"/>
    <row r="464" s="17" customFormat="1"/>
    <row r="465" s="17" customFormat="1"/>
    <row r="466" s="17" customFormat="1"/>
    <row r="467" s="17" customFormat="1"/>
    <row r="468" s="17" customFormat="1"/>
    <row r="469" s="17" customFormat="1"/>
    <row r="470" s="17" customFormat="1"/>
    <row r="471" s="17" customFormat="1"/>
    <row r="472" s="17" customFormat="1"/>
    <row r="473" s="17" customFormat="1"/>
    <row r="474" s="17" customFormat="1"/>
    <row r="475" s="17" customFormat="1"/>
    <row r="476" s="17" customFormat="1"/>
    <row r="477" s="17" customFormat="1"/>
    <row r="478" s="17" customFormat="1"/>
    <row r="479" s="17" customFormat="1"/>
    <row r="480" s="17" customFormat="1"/>
    <row r="481" s="17" customFormat="1"/>
    <row r="482" s="17" customFormat="1"/>
    <row r="483" s="17" customFormat="1"/>
    <row r="484" s="17" customFormat="1"/>
    <row r="485" s="17" customFormat="1"/>
    <row r="486" s="17" customFormat="1"/>
    <row r="487" s="17" customFormat="1"/>
    <row r="488" s="17" customFormat="1"/>
    <row r="489" s="17" customFormat="1"/>
    <row r="490" s="17" customFormat="1"/>
    <row r="491" s="17" customFormat="1"/>
    <row r="492" s="17" customFormat="1"/>
    <row r="493" s="17" customFormat="1"/>
    <row r="494" s="17" customFormat="1"/>
    <row r="495" s="17" customFormat="1"/>
    <row r="496" s="17" customFormat="1"/>
    <row r="497" s="17" customFormat="1"/>
    <row r="498" s="17" customFormat="1"/>
    <row r="499" s="17" customFormat="1"/>
    <row r="500" s="17" customFormat="1"/>
    <row r="501" s="17" customFormat="1"/>
    <row r="502" s="17" customFormat="1"/>
    <row r="503" s="17" customFormat="1"/>
    <row r="504" s="17" customFormat="1"/>
    <row r="505" s="17" customFormat="1"/>
    <row r="506" s="17" customFormat="1"/>
    <row r="507" s="17" customFormat="1"/>
    <row r="508" s="17" customFormat="1"/>
    <row r="509" s="17" customFormat="1"/>
    <row r="510" s="17" customFormat="1"/>
    <row r="511" s="17" customFormat="1"/>
    <row r="512" s="17" customFormat="1"/>
    <row r="513" s="17" customFormat="1"/>
    <row r="514" s="17" customFormat="1"/>
    <row r="515" s="17" customFormat="1"/>
    <row r="516" s="17" customFormat="1"/>
    <row r="517" s="17" customFormat="1"/>
    <row r="518" s="17" customFormat="1"/>
    <row r="519" s="17" customFormat="1"/>
    <row r="520" s="17" customFormat="1"/>
    <row r="521" s="17" customFormat="1"/>
    <row r="522" s="17" customFormat="1"/>
    <row r="523" s="17" customFormat="1"/>
    <row r="524" s="17" customFormat="1"/>
    <row r="525" s="17" customFormat="1"/>
    <row r="526" s="17" customFormat="1"/>
    <row r="527" s="17" customFormat="1"/>
    <row r="528" s="17" customFormat="1"/>
    <row r="529" s="17" customFormat="1"/>
    <row r="530" s="17" customFormat="1"/>
    <row r="531" s="17" customFormat="1"/>
    <row r="532" s="17" customFormat="1"/>
    <row r="533" s="17" customFormat="1"/>
    <row r="534" s="17" customFormat="1"/>
    <row r="535" s="17" customFormat="1"/>
    <row r="536" s="17" customFormat="1"/>
    <row r="537" s="17" customFormat="1"/>
    <row r="538" s="17" customFormat="1"/>
    <row r="539" s="17" customFormat="1"/>
    <row r="540" s="17" customFormat="1"/>
    <row r="541" s="17" customFormat="1"/>
    <row r="542" s="17" customFormat="1"/>
    <row r="543" s="17" customFormat="1"/>
    <row r="544" s="17" customFormat="1"/>
    <row r="545" s="17" customFormat="1"/>
    <row r="546" s="17" customFormat="1"/>
    <row r="547" s="17" customFormat="1"/>
    <row r="548" s="17" customFormat="1"/>
    <row r="549" s="17" customFormat="1"/>
    <row r="550" s="17" customFormat="1"/>
    <row r="551" s="17" customFormat="1"/>
    <row r="552" s="17" customFormat="1"/>
    <row r="553" s="17" customFormat="1"/>
    <row r="554" s="17" customFormat="1"/>
    <row r="555" s="17" customFormat="1"/>
    <row r="556" s="17" customFormat="1"/>
    <row r="557" s="17" customFormat="1"/>
    <row r="558" s="17" customFormat="1"/>
    <row r="559" s="17" customFormat="1"/>
    <row r="560" s="17" customFormat="1"/>
    <row r="561" s="17" customFormat="1"/>
    <row r="562" s="17" customFormat="1"/>
    <row r="563" s="17" customFormat="1"/>
    <row r="564" s="17" customFormat="1"/>
    <row r="565" s="17" customFormat="1"/>
    <row r="566" s="17" customFormat="1"/>
    <row r="567" s="17" customFormat="1"/>
    <row r="568" s="17" customFormat="1"/>
    <row r="569" s="17" customFormat="1"/>
    <row r="570" s="17" customFormat="1"/>
    <row r="571" s="17" customFormat="1"/>
    <row r="572" s="17" customFormat="1"/>
    <row r="573" s="17" customFormat="1"/>
    <row r="574" s="17" customFormat="1"/>
    <row r="575" s="17" customFormat="1"/>
    <row r="576" s="17" customFormat="1"/>
    <row r="577" s="17" customFormat="1"/>
    <row r="578" s="17" customFormat="1"/>
    <row r="579" s="17" customFormat="1"/>
    <row r="580" s="17" customFormat="1"/>
    <row r="581" s="17" customFormat="1"/>
    <row r="582" s="17" customFormat="1"/>
    <row r="583" s="17" customFormat="1"/>
    <row r="584" s="17" customFormat="1"/>
    <row r="585" s="17" customFormat="1"/>
    <row r="586" s="17" customFormat="1"/>
    <row r="587" s="17" customFormat="1"/>
    <row r="588" s="17" customFormat="1"/>
    <row r="589" s="17" customFormat="1"/>
    <row r="590" s="17" customFormat="1"/>
    <row r="591" s="17" customFormat="1"/>
    <row r="592" s="17" customFormat="1"/>
    <row r="593" s="17" customFormat="1"/>
    <row r="594" s="17" customFormat="1"/>
    <row r="595" s="17" customFormat="1"/>
    <row r="596" s="17" customFormat="1"/>
    <row r="597" s="17" customFormat="1"/>
    <row r="598" s="17" customFormat="1"/>
    <row r="599" s="17" customFormat="1"/>
    <row r="600" s="17" customFormat="1"/>
    <row r="601" s="17" customFormat="1"/>
    <row r="602" s="17" customFormat="1"/>
    <row r="603" s="17" customFormat="1"/>
    <row r="604" s="17" customFormat="1"/>
    <row r="605" s="17" customFormat="1"/>
    <row r="606" s="17" customFormat="1"/>
    <row r="607" s="17" customFormat="1"/>
    <row r="608" s="17" customFormat="1"/>
    <row r="609" s="17" customFormat="1"/>
    <row r="610" s="17" customFormat="1"/>
    <row r="611" s="17" customFormat="1"/>
    <row r="612" s="17" customFormat="1"/>
    <row r="613" s="17" customFormat="1"/>
    <row r="614" s="17" customFormat="1"/>
    <row r="615" s="17" customFormat="1"/>
    <row r="616" s="17" customFormat="1"/>
    <row r="617" s="17" customFormat="1"/>
    <row r="618" s="17" customFormat="1"/>
    <row r="619" s="17" customFormat="1"/>
    <row r="620" s="17" customFormat="1"/>
    <row r="621" s="17" customFormat="1"/>
    <row r="622" s="17" customFormat="1"/>
    <row r="623" s="17" customFormat="1"/>
    <row r="624" s="17" customFormat="1"/>
    <row r="625" s="17" customFormat="1"/>
    <row r="626" s="17" customFormat="1"/>
    <row r="627" s="17" customFormat="1"/>
    <row r="628" s="17" customFormat="1"/>
    <row r="629" s="17" customFormat="1"/>
    <row r="630" s="17" customFormat="1"/>
    <row r="631" s="17" customFormat="1"/>
    <row r="632" s="17" customFormat="1"/>
    <row r="633" s="17" customFormat="1"/>
    <row r="634" s="17" customFormat="1"/>
    <row r="635" s="17" customFormat="1"/>
    <row r="636" s="17" customFormat="1"/>
    <row r="637" s="17" customFormat="1"/>
    <row r="638" s="17" customFormat="1"/>
    <row r="639" s="17" customFormat="1"/>
    <row r="640" s="17" customFormat="1"/>
    <row r="641" s="17" customFormat="1"/>
    <row r="642" s="17" customFormat="1"/>
    <row r="643" s="17" customFormat="1"/>
    <row r="644" s="17" customFormat="1"/>
    <row r="645" s="17" customFormat="1"/>
    <row r="646" s="17" customFormat="1"/>
    <row r="647" s="17" customFormat="1"/>
    <row r="648" s="17" customFormat="1"/>
    <row r="649" s="17" customFormat="1"/>
    <row r="650" s="17" customFormat="1"/>
    <row r="651" s="17" customFormat="1"/>
    <row r="652" s="17" customFormat="1"/>
    <row r="653" s="17" customFormat="1"/>
    <row r="654" s="17" customFormat="1"/>
    <row r="655" s="17" customFormat="1"/>
    <row r="656" s="17" customFormat="1"/>
    <row r="657" s="17" customFormat="1"/>
    <row r="658" s="17" customFormat="1"/>
    <row r="659" s="17" customFormat="1"/>
    <row r="660" s="17" customFormat="1"/>
    <row r="661" s="17" customFormat="1"/>
    <row r="662" s="17" customFormat="1"/>
    <row r="663" s="17" customFormat="1"/>
    <row r="664" s="17" customFormat="1"/>
    <row r="665" s="17" customFormat="1"/>
    <row r="666" s="17" customFormat="1"/>
    <row r="667" s="17" customFormat="1"/>
    <row r="668" s="17" customFormat="1"/>
    <row r="669" s="17" customFormat="1"/>
    <row r="670" s="17" customFormat="1"/>
    <row r="671" s="17" customFormat="1"/>
    <row r="672" s="17" customFormat="1"/>
    <row r="673" s="17" customFormat="1"/>
    <row r="674" s="17" customFormat="1"/>
    <row r="675" s="17" customFormat="1"/>
    <row r="676" s="17" customFormat="1"/>
    <row r="677" s="17" customFormat="1"/>
    <row r="678" s="17" customFormat="1"/>
    <row r="679" s="17" customFormat="1"/>
    <row r="680" s="17" customFormat="1"/>
    <row r="681" s="17" customFormat="1"/>
    <row r="682" s="17" customFormat="1"/>
    <row r="683" s="17" customFormat="1"/>
    <row r="684" s="17" customFormat="1"/>
    <row r="685" s="17" customFormat="1"/>
    <row r="686" s="17" customFormat="1"/>
    <row r="687" s="17" customFormat="1"/>
    <row r="688" s="17" customFormat="1"/>
    <row r="689" s="17" customFormat="1"/>
    <row r="690" s="17" customFormat="1"/>
    <row r="691" s="17" customFormat="1"/>
    <row r="692" s="17" customFormat="1"/>
    <row r="693" s="17" customFormat="1"/>
    <row r="694" s="17" customFormat="1"/>
    <row r="695" s="17" customFormat="1"/>
    <row r="696" s="17" customFormat="1"/>
    <row r="697" s="17" customFormat="1"/>
    <row r="698" s="17" customFormat="1"/>
    <row r="699" s="17" customFormat="1"/>
    <row r="700" s="17" customFormat="1"/>
    <row r="701" s="17" customFormat="1"/>
    <row r="702" s="17" customFormat="1"/>
    <row r="703" s="17" customFormat="1"/>
    <row r="704" s="17" customFormat="1"/>
    <row r="705" s="17" customFormat="1"/>
    <row r="706" s="17" customFormat="1"/>
    <row r="707" s="17" customFormat="1"/>
    <row r="708" s="17" customFormat="1"/>
    <row r="709" s="17" customFormat="1"/>
    <row r="710" s="17" customFormat="1"/>
    <row r="711" s="17" customFormat="1"/>
    <row r="712" s="17" customFormat="1"/>
    <row r="713" s="17" customFormat="1"/>
    <row r="714" s="17" customFormat="1"/>
    <row r="715" s="17" customFormat="1"/>
    <row r="716" s="17" customFormat="1"/>
    <row r="717" s="17" customFormat="1"/>
    <row r="718" s="17" customFormat="1"/>
    <row r="719" s="17" customFormat="1"/>
    <row r="720" s="17" customFormat="1"/>
    <row r="721" s="17" customFormat="1"/>
    <row r="722" s="17" customFormat="1"/>
    <row r="723" s="17" customFormat="1"/>
    <row r="724" s="17" customFormat="1"/>
    <row r="725" s="17" customFormat="1"/>
    <row r="726" s="17" customFormat="1"/>
    <row r="727" s="17" customFormat="1"/>
    <row r="728" s="17" customFormat="1"/>
    <row r="729" s="17" customFormat="1"/>
    <row r="730" s="17" customFormat="1"/>
    <row r="731" s="17" customFormat="1"/>
    <row r="732" s="17" customFormat="1"/>
    <row r="733" s="17" customFormat="1"/>
    <row r="734" s="17" customFormat="1"/>
    <row r="735" s="17" customFormat="1"/>
    <row r="736" s="17" customFormat="1"/>
    <row r="737" s="17" customFormat="1"/>
    <row r="738" s="17" customFormat="1"/>
    <row r="739" s="17" customFormat="1"/>
    <row r="740" s="17" customFormat="1"/>
    <row r="741" s="17" customFormat="1"/>
    <row r="742" s="17" customFormat="1"/>
    <row r="743" s="17" customFormat="1"/>
    <row r="744" s="17" customFormat="1"/>
    <row r="745" s="17" customFormat="1"/>
    <row r="746" s="17" customFormat="1"/>
    <row r="747" s="17" customFormat="1"/>
    <row r="748" s="17" customFormat="1"/>
    <row r="749" s="17" customFormat="1"/>
    <row r="750" s="17" customFormat="1"/>
    <row r="751" s="17" customFormat="1"/>
    <row r="752" s="17" customFormat="1"/>
    <row r="753" s="17" customFormat="1"/>
    <row r="754" s="17" customFormat="1"/>
    <row r="755" s="17" customFormat="1"/>
    <row r="756" s="17" customFormat="1"/>
    <row r="757" s="17" customFormat="1"/>
    <row r="758" s="17" customFormat="1"/>
    <row r="759" s="17" customFormat="1"/>
    <row r="760" s="17" customFormat="1"/>
    <row r="761" s="17" customFormat="1"/>
    <row r="762" s="17" customFormat="1"/>
    <row r="763" s="17" customFormat="1"/>
    <row r="764" s="17" customFormat="1"/>
    <row r="765" s="17" customFormat="1"/>
    <row r="766" s="17" customFormat="1"/>
    <row r="767" s="17" customFormat="1"/>
    <row r="768" s="17" customFormat="1"/>
    <row r="769" s="17" customFormat="1"/>
    <row r="770" s="17" customFormat="1"/>
    <row r="771" s="17" customFormat="1"/>
    <row r="772" s="17" customFormat="1"/>
    <row r="773" s="17" customFormat="1"/>
    <row r="774" s="17" customFormat="1"/>
    <row r="775" s="17" customFormat="1"/>
    <row r="776" s="17" customFormat="1"/>
    <row r="777" s="17" customFormat="1"/>
    <row r="778" s="17" customFormat="1"/>
    <row r="779" s="17" customFormat="1"/>
    <row r="780" s="17" customFormat="1"/>
    <row r="781" s="17" customFormat="1"/>
    <row r="782" s="17" customFormat="1"/>
    <row r="783" s="17" customFormat="1"/>
    <row r="784" s="17" customFormat="1"/>
    <row r="785" s="17" customFormat="1"/>
    <row r="786" s="17" customFormat="1"/>
    <row r="787" s="17" customFormat="1"/>
    <row r="788" s="17" customFormat="1"/>
    <row r="789" s="17" customFormat="1"/>
    <row r="790" s="17" customFormat="1"/>
    <row r="791" s="17" customFormat="1"/>
    <row r="792" s="17" customFormat="1"/>
    <row r="793" s="17" customFormat="1"/>
    <row r="794" s="17" customFormat="1"/>
    <row r="795" s="17" customFormat="1"/>
    <row r="796" s="17" customFormat="1"/>
    <row r="797" s="17" customFormat="1"/>
    <row r="798" s="17" customFormat="1"/>
    <row r="799" s="17" customFormat="1"/>
    <row r="800" s="17" customFormat="1"/>
    <row r="801" s="17" customFormat="1"/>
    <row r="802" s="17" customFormat="1"/>
    <row r="803" s="17" customFormat="1"/>
    <row r="804" s="17" customFormat="1"/>
    <row r="805" s="17" customFormat="1"/>
    <row r="806" s="17" customFormat="1"/>
    <row r="807" s="17" customFormat="1"/>
    <row r="808" s="17" customFormat="1"/>
    <row r="809" s="17" customFormat="1"/>
    <row r="810" s="17" customFormat="1"/>
    <row r="811" s="17" customFormat="1"/>
    <row r="812" s="17" customFormat="1"/>
    <row r="813" s="17" customFormat="1"/>
    <row r="814" s="17" customFormat="1"/>
    <row r="815" s="17" customFormat="1"/>
    <row r="816" s="17" customFormat="1"/>
    <row r="817" s="17" customFormat="1"/>
    <row r="818" s="17" customFormat="1"/>
    <row r="819" s="17" customFormat="1"/>
    <row r="820" s="17" customFormat="1"/>
    <row r="821" s="17" customFormat="1"/>
    <row r="822" s="17" customFormat="1"/>
    <row r="823" s="17" customFormat="1"/>
    <row r="824" s="17" customFormat="1"/>
    <row r="825" s="17" customFormat="1"/>
    <row r="826" s="17" customFormat="1"/>
    <row r="827" s="17" customFormat="1"/>
    <row r="828" s="17" customFormat="1"/>
    <row r="829" s="17" customFormat="1"/>
    <row r="830" s="17" customFormat="1"/>
    <row r="831" s="17" customFormat="1"/>
    <row r="832" s="17" customFormat="1"/>
    <row r="833" s="17" customFormat="1"/>
    <row r="834" s="17" customFormat="1"/>
    <row r="835" s="17" customFormat="1"/>
    <row r="836" s="17" customFormat="1"/>
    <row r="837" s="17" customFormat="1"/>
    <row r="838" s="17" customFormat="1"/>
    <row r="839" s="17" customFormat="1"/>
    <row r="840" s="17" customFormat="1"/>
    <row r="841" s="17" customFormat="1"/>
    <row r="842" s="17" customFormat="1"/>
    <row r="843" s="17" customFormat="1"/>
    <row r="844" s="17" customFormat="1"/>
    <row r="845" s="17" customFormat="1"/>
    <row r="846" s="17" customFormat="1"/>
    <row r="847" s="17" customFormat="1"/>
    <row r="848" s="17" customFormat="1"/>
    <row r="849" s="17" customFormat="1"/>
    <row r="850" s="17" customFormat="1"/>
    <row r="851" s="17" customFormat="1"/>
    <row r="852" s="17" customFormat="1"/>
    <row r="853" s="17" customFormat="1"/>
    <row r="854" s="17" customFormat="1"/>
    <row r="855" s="17" customFormat="1"/>
    <row r="856" s="17" customFormat="1"/>
    <row r="857" s="17" customFormat="1"/>
    <row r="858" s="17" customFormat="1"/>
    <row r="859" s="17" customFormat="1"/>
    <row r="860" s="17" customFormat="1"/>
    <row r="861" s="17" customFormat="1"/>
    <row r="862" s="17" customFormat="1"/>
    <row r="863" s="17" customFormat="1"/>
    <row r="864" s="17" customFormat="1"/>
    <row r="865" s="17" customFormat="1"/>
    <row r="866" s="17" customFormat="1"/>
    <row r="867" s="17" customFormat="1"/>
    <row r="868" s="17" customFormat="1"/>
    <row r="869" s="17" customFormat="1"/>
    <row r="870" s="17" customFormat="1"/>
    <row r="871" s="17" customFormat="1"/>
    <row r="872" s="17" customFormat="1"/>
    <row r="873" s="17" customFormat="1"/>
    <row r="874" s="17" customFormat="1"/>
    <row r="875" s="17" customFormat="1"/>
    <row r="876" s="17" customFormat="1"/>
    <row r="877" s="17" customFormat="1"/>
    <row r="878" s="17" customFormat="1"/>
    <row r="879" s="17" customFormat="1"/>
    <row r="880" s="17" customFormat="1"/>
    <row r="881" s="17" customFormat="1"/>
    <row r="882" s="17" customFormat="1"/>
    <row r="883" s="17" customFormat="1"/>
    <row r="884" s="17" customFormat="1"/>
    <row r="885" s="17" customFormat="1"/>
    <row r="886" s="17" customFormat="1"/>
    <row r="887" s="17" customFormat="1"/>
    <row r="888" s="17" customFormat="1"/>
    <row r="889" s="17" customFormat="1"/>
    <row r="890" s="17" customFormat="1"/>
    <row r="891" s="17" customFormat="1"/>
    <row r="892" s="17" customFormat="1"/>
    <row r="893" s="17" customFormat="1"/>
    <row r="894" s="17" customFormat="1"/>
    <row r="895" s="17" customFormat="1"/>
    <row r="896" s="17" customFormat="1"/>
    <row r="897" s="17" customFormat="1"/>
    <row r="898" s="17" customFormat="1"/>
    <row r="899" s="17" customFormat="1"/>
    <row r="900" s="17" customFormat="1"/>
    <row r="901" s="17" customFormat="1"/>
    <row r="902" s="17" customFormat="1"/>
    <row r="903" s="17" customFormat="1"/>
    <row r="904" s="17" customFormat="1"/>
    <row r="905" s="17" customFormat="1"/>
    <row r="906" s="17" customFormat="1"/>
    <row r="907" s="17" customFormat="1"/>
    <row r="908" s="17" customFormat="1"/>
    <row r="909" s="17" customFormat="1"/>
    <row r="910" s="17" customFormat="1"/>
    <row r="911" s="17" customFormat="1"/>
    <row r="912" s="17" customFormat="1"/>
    <row r="913" s="17" customFormat="1"/>
    <row r="914" s="17" customFormat="1"/>
    <row r="915" s="17" customFormat="1"/>
    <row r="916" s="17" customFormat="1"/>
    <row r="917" s="17" customFormat="1"/>
    <row r="918" s="17" customFormat="1"/>
    <row r="919" s="17" customFormat="1"/>
    <row r="920" s="17" customFormat="1"/>
    <row r="921" s="17" customFormat="1"/>
    <row r="922" s="17" customFormat="1"/>
    <row r="923" s="17" customFormat="1"/>
    <row r="924" s="17" customFormat="1"/>
    <row r="925" s="17" customFormat="1"/>
    <row r="926" s="17" customFormat="1"/>
    <row r="927" s="17" customFormat="1"/>
    <row r="928" s="17" customFormat="1"/>
    <row r="929" s="17" customFormat="1"/>
    <row r="930" s="17" customFormat="1"/>
    <row r="931" s="17" customFormat="1"/>
    <row r="932" s="17" customFormat="1"/>
    <row r="933" s="17" customFormat="1"/>
    <row r="934" s="17" customFormat="1"/>
    <row r="935" s="17" customFormat="1"/>
    <row r="936" s="17" customFormat="1"/>
    <row r="937" s="17" customFormat="1"/>
    <row r="938" s="17" customFormat="1"/>
    <row r="939" s="17" customFormat="1"/>
    <row r="940" s="17" customFormat="1"/>
    <row r="941" s="17" customFormat="1"/>
    <row r="942" s="17" customFormat="1"/>
    <row r="943" s="17" customFormat="1"/>
    <row r="944" s="17" customFormat="1"/>
    <row r="945" s="17" customFormat="1"/>
    <row r="946" s="17" customFormat="1"/>
    <row r="947" s="17" customFormat="1"/>
    <row r="948" s="17" customFormat="1"/>
    <row r="949" s="17" customFormat="1"/>
    <row r="950" s="17" customFormat="1"/>
    <row r="951" s="17" customFormat="1"/>
    <row r="952" s="17" customFormat="1"/>
    <row r="953" s="17" customFormat="1"/>
    <row r="954" s="17" customFormat="1"/>
    <row r="955" s="17" customFormat="1"/>
    <row r="956" s="17" customFormat="1"/>
    <row r="957" s="17" customFormat="1"/>
    <row r="958" s="17" customFormat="1"/>
    <row r="959" s="17" customFormat="1"/>
    <row r="960" s="17" customFormat="1"/>
    <row r="961" s="17" customFormat="1"/>
    <row r="962" s="17" customFormat="1"/>
    <row r="963" s="17" customFormat="1"/>
    <row r="964" s="17" customFormat="1"/>
    <row r="965" s="17" customFormat="1"/>
    <row r="966" s="17" customFormat="1"/>
    <row r="967" s="17" customFormat="1"/>
    <row r="968" s="17" customFormat="1"/>
    <row r="969" s="17" customFormat="1"/>
    <row r="970" s="17" customFormat="1"/>
    <row r="971" s="17" customFormat="1"/>
    <row r="972" s="17" customFormat="1"/>
    <row r="973" s="17" customFormat="1"/>
    <row r="974" s="17" customFormat="1"/>
    <row r="975" s="17" customFormat="1"/>
    <row r="976" s="17" customFormat="1"/>
    <row r="977" s="17" customFormat="1"/>
    <row r="978" s="17" customFormat="1"/>
    <row r="979" s="17" customFormat="1"/>
    <row r="980" s="17" customFormat="1"/>
    <row r="981" s="17" customFormat="1"/>
    <row r="982" s="17" customFormat="1"/>
    <row r="983" s="17" customFormat="1"/>
    <row r="984" s="17" customFormat="1"/>
    <row r="985" s="17" customFormat="1"/>
    <row r="986" s="17" customFormat="1"/>
    <row r="987" s="17" customFormat="1"/>
    <row r="988" s="17" customFormat="1"/>
    <row r="989" s="17" customFormat="1"/>
    <row r="990" s="17" customFormat="1"/>
    <row r="991" s="17" customFormat="1"/>
    <row r="992" s="17" customFormat="1"/>
    <row r="993" s="17" customFormat="1"/>
    <row r="994" s="17" customFormat="1"/>
    <row r="995" s="17" customFormat="1"/>
    <row r="996" s="17" customFormat="1"/>
    <row r="997" s="17" customFormat="1"/>
    <row r="998" s="17" customFormat="1"/>
    <row r="999" s="17" customFormat="1"/>
    <row r="1000" s="17" customFormat="1"/>
    <row r="1001" s="17" customFormat="1"/>
    <row r="1002" s="17" customFormat="1"/>
    <row r="1003" s="17" customFormat="1"/>
    <row r="1004" s="17" customFormat="1"/>
    <row r="1005" s="17" customFormat="1"/>
    <row r="1006" s="17" customFormat="1"/>
    <row r="1007" s="17" customFormat="1"/>
    <row r="1008" s="17" customFormat="1"/>
    <row r="1009" s="17" customFormat="1"/>
    <row r="1010" s="17" customFormat="1"/>
    <row r="1011" s="17" customFormat="1"/>
    <row r="1012" s="17" customFormat="1"/>
    <row r="1013" s="17" customFormat="1"/>
    <row r="1014" s="17" customFormat="1"/>
    <row r="1015" s="17" customFormat="1"/>
    <row r="1016" s="17" customFormat="1"/>
    <row r="1017" s="17" customFormat="1"/>
    <row r="1018" s="17" customFormat="1"/>
    <row r="1019" s="17" customFormat="1"/>
    <row r="1020" s="17" customFormat="1"/>
    <row r="1021" s="17" customFormat="1"/>
    <row r="1022" s="17" customFormat="1"/>
    <row r="1023" s="17" customFormat="1"/>
    <row r="1024" s="17" customFormat="1"/>
    <row r="1025" s="17" customFormat="1"/>
    <row r="1026" s="17" customFormat="1"/>
    <row r="1027" s="17" customFormat="1"/>
    <row r="1028" s="17" customFormat="1"/>
    <row r="1029" s="17" customFormat="1"/>
    <row r="1030" s="17" customFormat="1"/>
    <row r="1031" s="17" customFormat="1"/>
    <row r="1032" s="17" customFormat="1"/>
    <row r="1033" s="17" customFormat="1"/>
    <row r="1034" s="17" customFormat="1"/>
    <row r="1035" s="17" customFormat="1"/>
    <row r="1036" s="17" customFormat="1"/>
    <row r="1037" s="17" customFormat="1"/>
    <row r="1038" s="17" customFormat="1"/>
    <row r="1039" s="17" customFormat="1"/>
    <row r="1040" s="17" customFormat="1"/>
    <row r="1041" s="17" customFormat="1"/>
    <row r="1042" s="17" customFormat="1"/>
    <row r="1043" s="17" customFormat="1"/>
    <row r="1044" s="17" customFormat="1"/>
    <row r="1045" s="17" customFormat="1"/>
    <row r="1046" s="17" customFormat="1"/>
    <row r="1047" s="17" customFormat="1"/>
    <row r="1048" s="17" customFormat="1"/>
    <row r="1049" s="17" customFormat="1"/>
    <row r="1050" s="17" customFormat="1"/>
    <row r="1051" s="17" customFormat="1"/>
    <row r="1052" s="17" customFormat="1"/>
    <row r="1053" s="17" customFormat="1"/>
    <row r="1054" s="17" customFormat="1"/>
    <row r="1055" s="17" customFormat="1"/>
    <row r="1056" s="17" customFormat="1"/>
    <row r="1057" s="17" customFormat="1"/>
    <row r="1058" s="17" customFormat="1"/>
    <row r="1059" s="17" customFormat="1"/>
    <row r="1060" s="17" customFormat="1"/>
    <row r="1061" s="17" customFormat="1"/>
    <row r="1062" s="17" customFormat="1"/>
    <row r="1063" s="17" customFormat="1"/>
    <row r="1064" s="17" customFormat="1"/>
    <row r="1065" s="17" customFormat="1"/>
    <row r="1066" s="17" customFormat="1"/>
    <row r="1067" s="17" customFormat="1"/>
    <row r="1068" s="17" customFormat="1"/>
    <row r="1069" s="17" customFormat="1"/>
    <row r="1070" s="17" customFormat="1"/>
    <row r="1071" s="17" customFormat="1"/>
    <row r="1072" s="17" customFormat="1"/>
    <row r="1073" s="17" customFormat="1"/>
    <row r="1074" s="17" customFormat="1"/>
    <row r="1075" s="17" customFormat="1"/>
    <row r="1076" s="17" customFormat="1"/>
    <row r="1077" s="17" customFormat="1"/>
    <row r="1078" s="17" customFormat="1"/>
    <row r="1079" s="17" customFormat="1"/>
    <row r="1080" s="17" customFormat="1"/>
    <row r="1081" s="17" customFormat="1"/>
    <row r="1082" s="17" customFormat="1"/>
    <row r="1083" s="17" customFormat="1"/>
    <row r="1084" s="17" customFormat="1"/>
    <row r="1085" s="17" customFormat="1"/>
    <row r="1086" s="17" customFormat="1"/>
    <row r="1087" s="17" customFormat="1"/>
    <row r="1088" s="17" customFormat="1"/>
    <row r="1089" s="17" customFormat="1"/>
    <row r="1090" s="17" customFormat="1"/>
    <row r="1091" s="17" customFormat="1"/>
    <row r="1092" s="17" customFormat="1"/>
  </sheetData>
  <sheetProtection algorithmName="SHA-512" hashValue="MZV8i5j4bMQf8vdf05c1P863bsAXM+CnMLGXbQphBWOAsCueWWMPWD+3qBiW2hCE/8gqybXTe1nTLeJAJowsGQ==" saltValue="+kdKpzx8mT1csRSho0/51g==" spinCount="100000" sheet="1" objects="1" scenarios="1"/>
  <protectedRanges>
    <protectedRange sqref="C6:C10" name="Oblast1_1"/>
  </protectedRanges>
  <mergeCells count="54">
    <mergeCell ref="A10:B10"/>
    <mergeCell ref="A1:M3"/>
    <mergeCell ref="B4:D5"/>
    <mergeCell ref="A6:B6"/>
    <mergeCell ref="A7:B7"/>
    <mergeCell ref="A8:B8"/>
    <mergeCell ref="E12:L18"/>
    <mergeCell ref="B13:D18"/>
    <mergeCell ref="A52:A61"/>
    <mergeCell ref="E52:H52"/>
    <mergeCell ref="E53:F54"/>
    <mergeCell ref="E55:F56"/>
    <mergeCell ref="E57:F60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</mergeCells>
  <dataValidations count="2">
    <dataValidation type="list" allowBlank="1" showInputMessage="1" showErrorMessage="1" sqref="C10" xr:uid="{E64E134C-F03B-4760-A414-508DAC16B848}">
      <formula1>$G$53:$G$54</formula1>
    </dataValidation>
    <dataValidation type="list" allowBlank="1" showInputMessage="1" showErrorMessage="1" sqref="C7" xr:uid="{CEA5E4AC-82A7-4977-9400-E28B224A379C}">
      <formula1>$G$55:$G$56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1676400</xdr:colOff>
                    <xdr:row>41</xdr:row>
                    <xdr:rowOff>104775</xdr:rowOff>
                  </from>
                  <to>
                    <xdr:col>1</xdr:col>
                    <xdr:colOff>2457450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2419350</xdr:colOff>
                    <xdr:row>41</xdr:row>
                    <xdr:rowOff>104775</xdr:rowOff>
                  </from>
                  <to>
                    <xdr:col>2</xdr:col>
                    <xdr:colOff>219075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161925</xdr:colOff>
                    <xdr:row>41</xdr:row>
                    <xdr:rowOff>104775</xdr:rowOff>
                  </from>
                  <to>
                    <xdr:col>3</xdr:col>
                    <xdr:colOff>276225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Umožňuje vytvoriť nový dokument." ma:contentTypeScope="" ma:versionID="561c1c086c981fc720e23eeb5f8037c5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1404c0c7668e3e97d4e56ebf57b5da80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5F9073-33B4-42F5-85FD-66E5458650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2DDEBA-6808-4C52-808D-FFF302DD6372}">
  <ds:schemaRefs>
    <ds:schemaRef ds:uri="http://schemas.microsoft.com/office/2006/metadata/properties"/>
    <ds:schemaRef ds:uri="http://schemas.microsoft.com/office/infopath/2007/PartnerControls"/>
    <ds:schemaRef ds:uri="371f53fd-ce04-4314-905f-74e9831b8376"/>
    <ds:schemaRef ds:uri="5daf29e2-b69e-4248-baad-e66870723bad"/>
  </ds:schemaRefs>
</ds:datastoreItem>
</file>

<file path=customXml/itemProps3.xml><?xml version="1.0" encoding="utf-8"?>
<ds:datastoreItem xmlns:ds="http://schemas.openxmlformats.org/officeDocument/2006/customXml" ds:itemID="{546387F7-0D17-493D-BD13-18C7AA174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f53fd-ce04-4314-905f-74e9831b8376"/>
    <ds:schemaRef ds:uri="5daf29e2-b69e-4248-baad-e66870723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TEPLOTA VÝSTUPU 35°C</vt:lpstr>
      <vt:lpstr>TEPLOTA VÝSTUPU 45°C</vt:lpstr>
      <vt:lpstr>TEPLOTA VÝSTUPU 55°C</vt:lpstr>
      <vt:lpstr>'TEPLOTA VÝSTUPU 35°C'!Oblast_tisku</vt:lpstr>
      <vt:lpstr>'TEPLOTA VÝSTUPU 45°C'!Oblast_tisku</vt:lpstr>
      <vt:lpstr>'TEPLOTA VÝSTUPU 55°C'!Oblast_tisku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 Frcka</dc:creator>
  <cp:keywords/>
  <dc:description/>
  <cp:lastModifiedBy>Lukas Frcka</cp:lastModifiedBy>
  <cp:revision/>
  <dcterms:created xsi:type="dcterms:W3CDTF">2022-06-14T13:05:27Z</dcterms:created>
  <dcterms:modified xsi:type="dcterms:W3CDTF">2024-10-29T06:47:31Z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4372200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