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E757BCB4-07E6-AE0B-56E0-F0EEF7A6E26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BA8D8814-4D23-40A1-89C1-5B298D6A19C8}" xr6:coauthVersionLast="47" xr6:coauthVersionMax="47" xr10:uidLastSave="{00000000-0000-0000-0000-000000000000}"/>
  <bookViews>
    <workbookView xWindow="-120" yWindow="-120" windowWidth="29040" windowHeight="15840" tabRatio="783" activeTab="3" xr2:uid="{00000000-000D-0000-FFFF-FFFF00000000}"/>
  </bookViews>
  <sheets>
    <sheet name="TEPLOTA VÝSTUPU 25°C" sheetId="3" r:id="rId1"/>
    <sheet name="TEPLOTA VÝSTUPU 35°C" sheetId="4" r:id="rId2"/>
    <sheet name="TEPLOTA VÝSTUPU 45°C" sheetId="5" r:id="rId3"/>
    <sheet name="TEPLOTA VÝSTUPU 55°C" sheetId="7" r:id="rId4"/>
    <sheet name="TEPLOTA VÝSTUPU 65°C" sheetId="8" r:id="rId5"/>
  </sheets>
  <definedNames>
    <definedName name="_xlnm.Print_Area" localSheetId="0">'TEPLOTA VÝSTUPU 25°C'!$A$1:$M$43</definedName>
    <definedName name="_xlnm.Print_Area" localSheetId="1">'TEPLOTA VÝSTUPU 35°C'!$A$1:$M$43</definedName>
    <definedName name="_xlnm.Print_Area" localSheetId="2">'TEPLOTA VÝSTUPU 45°C'!$A$1:$M$43</definedName>
    <definedName name="_xlnm.Print_Area" localSheetId="3">'TEPLOTA VÝSTUPU 55°C'!$A$1:$M$43</definedName>
    <definedName name="_xlnm.Print_Area" localSheetId="4">'TEPLOTA VÝSTUPU 65°C'!$A$1:$M$43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8" i="8" l="1"/>
  <c r="C128" i="8"/>
  <c r="C127" i="8"/>
  <c r="C126" i="8"/>
  <c r="C125" i="8"/>
  <c r="C124" i="8"/>
  <c r="C123" i="8"/>
  <c r="C122" i="8"/>
  <c r="C121" i="8"/>
  <c r="C120" i="8"/>
  <c r="K117" i="8"/>
  <c r="C117" i="8"/>
  <c r="B117" i="8"/>
  <c r="B128" i="8" s="1"/>
  <c r="C116" i="8"/>
  <c r="B116" i="8"/>
  <c r="B127" i="8" s="1"/>
  <c r="C115" i="8"/>
  <c r="B115" i="8"/>
  <c r="B126" i="8" s="1"/>
  <c r="C114" i="8"/>
  <c r="B114" i="8"/>
  <c r="B125" i="8" s="1"/>
  <c r="C113" i="8"/>
  <c r="B113" i="8"/>
  <c r="B124" i="8" s="1"/>
  <c r="C112" i="8"/>
  <c r="B112" i="8"/>
  <c r="B123" i="8" s="1"/>
  <c r="C111" i="8"/>
  <c r="B111" i="8"/>
  <c r="B122" i="8" s="1"/>
  <c r="C110" i="8"/>
  <c r="B110" i="8"/>
  <c r="B121" i="8" s="1"/>
  <c r="C109" i="8"/>
  <c r="B109" i="8"/>
  <c r="B120" i="8" s="1"/>
  <c r="D104" i="8"/>
  <c r="F100" i="8"/>
  <c r="C100" i="8"/>
  <c r="B100" i="8"/>
  <c r="C99" i="8"/>
  <c r="B99" i="8"/>
  <c r="C98" i="8"/>
  <c r="B98" i="8"/>
  <c r="C97" i="8"/>
  <c r="B97" i="8"/>
  <c r="C96" i="8"/>
  <c r="B96" i="8"/>
  <c r="C95" i="8"/>
  <c r="B95" i="8"/>
  <c r="C94" i="8"/>
  <c r="B94" i="8"/>
  <c r="C93" i="8"/>
  <c r="B93" i="8"/>
  <c r="C92" i="8"/>
  <c r="B92" i="8"/>
  <c r="F89" i="8"/>
  <c r="F128" i="8" s="1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D70" i="8"/>
  <c r="E67" i="8"/>
  <c r="C67" i="8"/>
  <c r="D64" i="8"/>
  <c r="C11" i="8" s="1"/>
  <c r="D63" i="8"/>
  <c r="E66" i="8" s="1"/>
  <c r="C63" i="8"/>
  <c r="C66" i="8" s="1"/>
  <c r="K128" i="7"/>
  <c r="C128" i="7"/>
  <c r="C127" i="7"/>
  <c r="C126" i="7"/>
  <c r="C125" i="7"/>
  <c r="C124" i="7"/>
  <c r="C123" i="7"/>
  <c r="C122" i="7"/>
  <c r="B122" i="7"/>
  <c r="C121" i="7"/>
  <c r="C120" i="7"/>
  <c r="K117" i="7"/>
  <c r="C117" i="7"/>
  <c r="B117" i="7"/>
  <c r="B128" i="7" s="1"/>
  <c r="C116" i="7"/>
  <c r="B116" i="7"/>
  <c r="B127" i="7" s="1"/>
  <c r="C115" i="7"/>
  <c r="B115" i="7"/>
  <c r="B126" i="7" s="1"/>
  <c r="C114" i="7"/>
  <c r="B114" i="7"/>
  <c r="B125" i="7" s="1"/>
  <c r="C113" i="7"/>
  <c r="B113" i="7"/>
  <c r="B124" i="7" s="1"/>
  <c r="C112" i="7"/>
  <c r="B112" i="7"/>
  <c r="B123" i="7" s="1"/>
  <c r="C111" i="7"/>
  <c r="B111" i="7"/>
  <c r="C110" i="7"/>
  <c r="B110" i="7"/>
  <c r="B121" i="7" s="1"/>
  <c r="C109" i="7"/>
  <c r="B109" i="7"/>
  <c r="B120" i="7" s="1"/>
  <c r="D104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F89" i="7"/>
  <c r="F128" i="7" s="1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D70" i="7"/>
  <c r="C70" i="7"/>
  <c r="E67" i="7"/>
  <c r="C67" i="7"/>
  <c r="D64" i="7"/>
  <c r="C11" i="7" s="1"/>
  <c r="D63" i="7"/>
  <c r="C71" i="7" s="1"/>
  <c r="C63" i="7"/>
  <c r="C66" i="7" s="1"/>
  <c r="K128" i="5"/>
  <c r="F128" i="5"/>
  <c r="C128" i="5"/>
  <c r="B128" i="5"/>
  <c r="C127" i="5"/>
  <c r="C126" i="5"/>
  <c r="C125" i="5"/>
  <c r="C124" i="5"/>
  <c r="C123" i="5"/>
  <c r="C122" i="5"/>
  <c r="C121" i="5"/>
  <c r="C120" i="5"/>
  <c r="K117" i="5"/>
  <c r="F117" i="5"/>
  <c r="C117" i="5"/>
  <c r="B117" i="5"/>
  <c r="C116" i="5"/>
  <c r="B116" i="5"/>
  <c r="B127" i="5" s="1"/>
  <c r="C115" i="5"/>
  <c r="B115" i="5"/>
  <c r="B126" i="5" s="1"/>
  <c r="C114" i="5"/>
  <c r="B114" i="5"/>
  <c r="B125" i="5" s="1"/>
  <c r="C113" i="5"/>
  <c r="B113" i="5"/>
  <c r="B124" i="5" s="1"/>
  <c r="C112" i="5"/>
  <c r="B112" i="5"/>
  <c r="B123" i="5" s="1"/>
  <c r="C111" i="5"/>
  <c r="B111" i="5"/>
  <c r="B122" i="5" s="1"/>
  <c r="C110" i="5"/>
  <c r="B110" i="5"/>
  <c r="B121" i="5" s="1"/>
  <c r="C109" i="5"/>
  <c r="B109" i="5"/>
  <c r="B120" i="5" s="1"/>
  <c r="D104" i="5"/>
  <c r="F100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F89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D70" i="5"/>
  <c r="E67" i="5"/>
  <c r="C67" i="5"/>
  <c r="D64" i="5"/>
  <c r="C11" i="5" s="1"/>
  <c r="D63" i="5"/>
  <c r="E66" i="5" s="1"/>
  <c r="C63" i="5"/>
  <c r="C70" i="5" s="1"/>
  <c r="K128" i="4"/>
  <c r="C128" i="4"/>
  <c r="C127" i="4"/>
  <c r="C126" i="4"/>
  <c r="C125" i="4"/>
  <c r="C124" i="4"/>
  <c r="B124" i="4"/>
  <c r="C123" i="4"/>
  <c r="C122" i="4"/>
  <c r="C121" i="4"/>
  <c r="C120" i="4"/>
  <c r="K117" i="4"/>
  <c r="C117" i="4"/>
  <c r="B117" i="4"/>
  <c r="B128" i="4" s="1"/>
  <c r="C116" i="4"/>
  <c r="B116" i="4"/>
  <c r="B127" i="4" s="1"/>
  <c r="C115" i="4"/>
  <c r="B115" i="4"/>
  <c r="B126" i="4" s="1"/>
  <c r="C114" i="4"/>
  <c r="B114" i="4"/>
  <c r="B125" i="4" s="1"/>
  <c r="C113" i="4"/>
  <c r="B113" i="4"/>
  <c r="C112" i="4"/>
  <c r="B112" i="4"/>
  <c r="B123" i="4" s="1"/>
  <c r="C111" i="4"/>
  <c r="B111" i="4"/>
  <c r="B122" i="4" s="1"/>
  <c r="C110" i="4"/>
  <c r="B110" i="4"/>
  <c r="B121" i="4" s="1"/>
  <c r="C109" i="4"/>
  <c r="B109" i="4"/>
  <c r="B120" i="4" s="1"/>
  <c r="D104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F89" i="4"/>
  <c r="F128" i="4" s="1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D70" i="4"/>
  <c r="E67" i="4"/>
  <c r="C67" i="4"/>
  <c r="D64" i="4"/>
  <c r="H64" i="4" s="1"/>
  <c r="D63" i="4"/>
  <c r="C71" i="4" s="1"/>
  <c r="C63" i="4"/>
  <c r="C66" i="4" s="1"/>
  <c r="K128" i="3"/>
  <c r="C128" i="3"/>
  <c r="C127" i="3"/>
  <c r="C126" i="3"/>
  <c r="C125" i="3"/>
  <c r="B125" i="3"/>
  <c r="C124" i="3"/>
  <c r="C123" i="3"/>
  <c r="C122" i="3"/>
  <c r="C121" i="3"/>
  <c r="C120" i="3"/>
  <c r="K117" i="3"/>
  <c r="F117" i="3"/>
  <c r="C117" i="3"/>
  <c r="B117" i="3"/>
  <c r="B128" i="3" s="1"/>
  <c r="C116" i="3"/>
  <c r="B116" i="3"/>
  <c r="B127" i="3" s="1"/>
  <c r="C115" i="3"/>
  <c r="B115" i="3"/>
  <c r="B126" i="3" s="1"/>
  <c r="C114" i="3"/>
  <c r="B114" i="3"/>
  <c r="C113" i="3"/>
  <c r="B113" i="3"/>
  <c r="B124" i="3" s="1"/>
  <c r="C112" i="3"/>
  <c r="B112" i="3"/>
  <c r="B123" i="3" s="1"/>
  <c r="C111" i="3"/>
  <c r="B111" i="3"/>
  <c r="B122" i="3" s="1"/>
  <c r="C110" i="3"/>
  <c r="B110" i="3"/>
  <c r="B121" i="3" s="1"/>
  <c r="C109" i="3"/>
  <c r="B109" i="3"/>
  <c r="B120" i="3" s="1"/>
  <c r="D104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F89" i="3"/>
  <c r="F128" i="3" s="1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D70" i="3"/>
  <c r="E67" i="3"/>
  <c r="C67" i="3"/>
  <c r="E66" i="3"/>
  <c r="D66" i="3"/>
  <c r="D64" i="3"/>
  <c r="H64" i="3" s="1"/>
  <c r="D63" i="3"/>
  <c r="G64" i="3" s="1"/>
  <c r="C63" i="3"/>
  <c r="C66" i="3" s="1"/>
  <c r="C70" i="4" l="1"/>
  <c r="C66" i="5"/>
  <c r="C70" i="8"/>
  <c r="D66" i="4"/>
  <c r="E66" i="4"/>
  <c r="G64" i="7"/>
  <c r="G67" i="7" s="1"/>
  <c r="C104" i="7" s="1"/>
  <c r="D66" i="7"/>
  <c r="E66" i="7"/>
  <c r="D71" i="5"/>
  <c r="H63" i="5"/>
  <c r="H66" i="5" s="1"/>
  <c r="D103" i="5" s="1"/>
  <c r="C11" i="4"/>
  <c r="H63" i="8"/>
  <c r="H66" i="8" s="1"/>
  <c r="D103" i="8" s="1"/>
  <c r="D71" i="8"/>
  <c r="F117" i="8"/>
  <c r="G64" i="8"/>
  <c r="D67" i="8"/>
  <c r="C71" i="8"/>
  <c r="H64" i="8"/>
  <c r="D66" i="8"/>
  <c r="F100" i="7"/>
  <c r="H63" i="7"/>
  <c r="H66" i="7" s="1"/>
  <c r="D103" i="7" s="1"/>
  <c r="D71" i="7"/>
  <c r="C73" i="7" s="1" a="1"/>
  <c r="C73" i="7" s="1"/>
  <c r="F117" i="7"/>
  <c r="H64" i="7"/>
  <c r="D67" i="7"/>
  <c r="C71" i="5"/>
  <c r="G64" i="5"/>
  <c r="D67" i="5"/>
  <c r="H64" i="5"/>
  <c r="D66" i="5"/>
  <c r="F100" i="4"/>
  <c r="H63" i="4"/>
  <c r="H66" i="4" s="1"/>
  <c r="D103" i="4" s="1"/>
  <c r="D71" i="4"/>
  <c r="C73" i="4" s="1" a="1"/>
  <c r="C73" i="4" s="1"/>
  <c r="F117" i="4"/>
  <c r="D67" i="4"/>
  <c r="G64" i="4"/>
  <c r="C70" i="3"/>
  <c r="D71" i="3"/>
  <c r="H63" i="3"/>
  <c r="H66" i="3" s="1"/>
  <c r="D103" i="3" s="1"/>
  <c r="G67" i="3"/>
  <c r="C104" i="3" s="1"/>
  <c r="G66" i="3"/>
  <c r="C103" i="3" s="1"/>
  <c r="C106" i="3" s="1" a="1"/>
  <c r="C106" i="3" s="1"/>
  <c r="C11" i="3"/>
  <c r="C71" i="3"/>
  <c r="C73" i="3" s="1" a="1"/>
  <c r="C73" i="3" s="1"/>
  <c r="F100" i="3"/>
  <c r="D67" i="3"/>
  <c r="G66" i="7" l="1"/>
  <c r="C103" i="7" s="1"/>
  <c r="C106" i="7" s="1" a="1"/>
  <c r="C106" i="7" s="1"/>
  <c r="D115" i="7" s="1"/>
  <c r="E115" i="7" s="1"/>
  <c r="C73" i="5" a="1"/>
  <c r="C73" i="5" s="1"/>
  <c r="D88" i="5" s="1"/>
  <c r="E88" i="5" s="1"/>
  <c r="C73" i="8" a="1"/>
  <c r="C73" i="8" s="1"/>
  <c r="D89" i="8" s="1"/>
  <c r="E89" i="8" s="1"/>
  <c r="G66" i="8"/>
  <c r="C103" i="8" s="1"/>
  <c r="G67" i="8"/>
  <c r="C104" i="8" s="1"/>
  <c r="D88" i="7"/>
  <c r="E88" i="7" s="1"/>
  <c r="D82" i="7"/>
  <c r="E82" i="7" s="1"/>
  <c r="D96" i="7"/>
  <c r="E96" i="7" s="1"/>
  <c r="D98" i="7"/>
  <c r="E98" i="7" s="1"/>
  <c r="D92" i="7"/>
  <c r="E92" i="7" s="1"/>
  <c r="D97" i="7"/>
  <c r="E97" i="7" s="1"/>
  <c r="D89" i="7"/>
  <c r="E89" i="7" s="1"/>
  <c r="D85" i="7"/>
  <c r="E85" i="7" s="1"/>
  <c r="D86" i="7"/>
  <c r="E86" i="7" s="1"/>
  <c r="D87" i="7"/>
  <c r="E87" i="7" s="1"/>
  <c r="D100" i="7"/>
  <c r="E100" i="7" s="1"/>
  <c r="D84" i="7"/>
  <c r="E84" i="7" s="1"/>
  <c r="D99" i="7"/>
  <c r="E99" i="7" s="1"/>
  <c r="D95" i="7"/>
  <c r="E95" i="7" s="1"/>
  <c r="D94" i="7"/>
  <c r="E94" i="7" s="1"/>
  <c r="D93" i="7"/>
  <c r="E93" i="7" s="1"/>
  <c r="D81" i="7"/>
  <c r="E81" i="7" s="1"/>
  <c r="D83" i="7"/>
  <c r="E83" i="7" s="1"/>
  <c r="G67" i="5"/>
  <c r="C104" i="5" s="1"/>
  <c r="G66" i="5"/>
  <c r="C103" i="5" s="1"/>
  <c r="C106" i="5" s="1" a="1"/>
  <c r="C106" i="5" s="1"/>
  <c r="G67" i="4"/>
  <c r="C104" i="4" s="1"/>
  <c r="G66" i="4"/>
  <c r="C103" i="4" s="1"/>
  <c r="D96" i="4"/>
  <c r="E96" i="4" s="1"/>
  <c r="D99" i="4"/>
  <c r="E99" i="4" s="1"/>
  <c r="D94" i="4"/>
  <c r="E94" i="4" s="1"/>
  <c r="D97" i="4"/>
  <c r="E97" i="4" s="1"/>
  <c r="D89" i="4"/>
  <c r="E89" i="4" s="1"/>
  <c r="D98" i="4"/>
  <c r="E98" i="4" s="1"/>
  <c r="D85" i="4"/>
  <c r="E85" i="4" s="1"/>
  <c r="D93" i="4"/>
  <c r="E93" i="4" s="1"/>
  <c r="D88" i="4"/>
  <c r="E88" i="4" s="1"/>
  <c r="D83" i="4"/>
  <c r="E83" i="4" s="1"/>
  <c r="D92" i="4"/>
  <c r="E92" i="4" s="1"/>
  <c r="D86" i="4"/>
  <c r="E86" i="4" s="1"/>
  <c r="D84" i="4"/>
  <c r="E84" i="4" s="1"/>
  <c r="D87" i="4"/>
  <c r="E87" i="4" s="1"/>
  <c r="D95" i="4"/>
  <c r="E95" i="4" s="1"/>
  <c r="D81" i="4"/>
  <c r="E81" i="4" s="1"/>
  <c r="D100" i="4"/>
  <c r="E100" i="4" s="1"/>
  <c r="D82" i="4"/>
  <c r="E82" i="4" s="1"/>
  <c r="D100" i="3"/>
  <c r="E100" i="3" s="1"/>
  <c r="D88" i="3"/>
  <c r="E88" i="3" s="1"/>
  <c r="D82" i="3"/>
  <c r="E82" i="3" s="1"/>
  <c r="D97" i="3"/>
  <c r="E97" i="3" s="1"/>
  <c r="D89" i="3"/>
  <c r="E89" i="3" s="1"/>
  <c r="D98" i="3"/>
  <c r="E98" i="3" s="1"/>
  <c r="D85" i="3"/>
  <c r="E85" i="3" s="1"/>
  <c r="D87" i="3"/>
  <c r="E87" i="3" s="1"/>
  <c r="D92" i="3"/>
  <c r="E92" i="3" s="1"/>
  <c r="D86" i="3"/>
  <c r="E86" i="3" s="1"/>
  <c r="D99" i="3"/>
  <c r="E99" i="3" s="1"/>
  <c r="D95" i="3"/>
  <c r="E95" i="3" s="1"/>
  <c r="D94" i="3"/>
  <c r="E94" i="3" s="1"/>
  <c r="D93" i="3"/>
  <c r="E93" i="3" s="1"/>
  <c r="F93" i="3" s="1"/>
  <c r="D81" i="3"/>
  <c r="E81" i="3" s="1"/>
  <c r="D84" i="3"/>
  <c r="E84" i="3" s="1"/>
  <c r="D83" i="3"/>
  <c r="E83" i="3" s="1"/>
  <c r="D96" i="3"/>
  <c r="E96" i="3" s="1"/>
  <c r="D126" i="3"/>
  <c r="E126" i="3" s="1"/>
  <c r="D117" i="3"/>
  <c r="E117" i="3" s="1"/>
  <c r="D120" i="3"/>
  <c r="E120" i="3" s="1"/>
  <c r="D113" i="3"/>
  <c r="E113" i="3" s="1"/>
  <c r="D127" i="3"/>
  <c r="E127" i="3" s="1"/>
  <c r="D123" i="3"/>
  <c r="E123" i="3" s="1"/>
  <c r="D122" i="3"/>
  <c r="E122" i="3" s="1"/>
  <c r="D121" i="3"/>
  <c r="E121" i="3" s="1"/>
  <c r="D114" i="3"/>
  <c r="E114" i="3" s="1"/>
  <c r="D128" i="3"/>
  <c r="E128" i="3" s="1"/>
  <c r="D115" i="3"/>
  <c r="E115" i="3" s="1"/>
  <c r="D109" i="3"/>
  <c r="E109" i="3" s="1"/>
  <c r="D124" i="3"/>
  <c r="E124" i="3" s="1"/>
  <c r="D125" i="3"/>
  <c r="E125" i="3" s="1"/>
  <c r="D116" i="3"/>
  <c r="E116" i="3" s="1"/>
  <c r="D112" i="3"/>
  <c r="E112" i="3" s="1"/>
  <c r="D111" i="3"/>
  <c r="E111" i="3" s="1"/>
  <c r="D110" i="3"/>
  <c r="E110" i="3" s="1"/>
  <c r="C106" i="4" l="1" a="1"/>
  <c r="C106" i="4" s="1"/>
  <c r="D126" i="4" s="1"/>
  <c r="E126" i="4" s="1"/>
  <c r="D93" i="5"/>
  <c r="E93" i="5" s="1"/>
  <c r="D94" i="5"/>
  <c r="E94" i="5" s="1"/>
  <c r="D99" i="5"/>
  <c r="E99" i="5" s="1"/>
  <c r="D92" i="5"/>
  <c r="E92" i="5" s="1"/>
  <c r="D89" i="5"/>
  <c r="E89" i="5" s="1"/>
  <c r="F88" i="5" s="1"/>
  <c r="D97" i="5"/>
  <c r="E97" i="5" s="1"/>
  <c r="D98" i="5"/>
  <c r="E98" i="5" s="1"/>
  <c r="D100" i="5"/>
  <c r="E100" i="5" s="1"/>
  <c r="D95" i="5"/>
  <c r="E95" i="5" s="1"/>
  <c r="D96" i="5"/>
  <c r="E96" i="5" s="1"/>
  <c r="D81" i="5"/>
  <c r="E81" i="5" s="1"/>
  <c r="D82" i="5"/>
  <c r="E82" i="5" s="1"/>
  <c r="D87" i="5"/>
  <c r="E87" i="5" s="1"/>
  <c r="F87" i="5" s="1"/>
  <c r="D83" i="5"/>
  <c r="E83" i="5" s="1"/>
  <c r="D86" i="5"/>
  <c r="E86" i="5" s="1"/>
  <c r="D84" i="5"/>
  <c r="E84" i="5" s="1"/>
  <c r="D85" i="5"/>
  <c r="E85" i="5" s="1"/>
  <c r="D86" i="8"/>
  <c r="E86" i="8" s="1"/>
  <c r="D96" i="8"/>
  <c r="E96" i="8" s="1"/>
  <c r="D81" i="8"/>
  <c r="E81" i="8" s="1"/>
  <c r="D100" i="8"/>
  <c r="E100" i="8" s="1"/>
  <c r="D87" i="8"/>
  <c r="E87" i="8" s="1"/>
  <c r="D92" i="8"/>
  <c r="E92" i="8" s="1"/>
  <c r="D82" i="8"/>
  <c r="E82" i="8" s="1"/>
  <c r="D97" i="8"/>
  <c r="E97" i="8" s="1"/>
  <c r="D85" i="8"/>
  <c r="E85" i="8" s="1"/>
  <c r="D83" i="8"/>
  <c r="E83" i="8" s="1"/>
  <c r="D93" i="8"/>
  <c r="E93" i="8" s="1"/>
  <c r="D98" i="8"/>
  <c r="E98" i="8" s="1"/>
  <c r="D84" i="8"/>
  <c r="E84" i="8" s="1"/>
  <c r="D95" i="8"/>
  <c r="E95" i="8" s="1"/>
  <c r="D94" i="8"/>
  <c r="E94" i="8" s="1"/>
  <c r="D88" i="8"/>
  <c r="E88" i="8" s="1"/>
  <c r="F88" i="8" s="1"/>
  <c r="D99" i="8"/>
  <c r="E99" i="8" s="1"/>
  <c r="F82" i="4"/>
  <c r="F92" i="4"/>
  <c r="F99" i="4"/>
  <c r="F87" i="4"/>
  <c r="F97" i="4"/>
  <c r="D120" i="7"/>
  <c r="E120" i="7" s="1"/>
  <c r="D110" i="7"/>
  <c r="E110" i="7" s="1"/>
  <c r="D117" i="7"/>
  <c r="E117" i="7" s="1"/>
  <c r="D126" i="7"/>
  <c r="E126" i="7" s="1"/>
  <c r="D112" i="7"/>
  <c r="E112" i="7" s="1"/>
  <c r="D121" i="7"/>
  <c r="E121" i="7" s="1"/>
  <c r="D109" i="7"/>
  <c r="E109" i="7" s="1"/>
  <c r="D127" i="7"/>
  <c r="E127" i="7" s="1"/>
  <c r="D124" i="7"/>
  <c r="E124" i="7" s="1"/>
  <c r="D113" i="7"/>
  <c r="E113" i="7" s="1"/>
  <c r="D128" i="7"/>
  <c r="E128" i="7" s="1"/>
  <c r="D114" i="7"/>
  <c r="E114" i="7" s="1"/>
  <c r="F114" i="7" s="1"/>
  <c r="D116" i="7"/>
  <c r="E116" i="7" s="1"/>
  <c r="F115" i="7" s="1"/>
  <c r="D122" i="7"/>
  <c r="E122" i="7" s="1"/>
  <c r="D111" i="7"/>
  <c r="E111" i="7" s="1"/>
  <c r="D125" i="7"/>
  <c r="E125" i="7" s="1"/>
  <c r="D123" i="7"/>
  <c r="E123" i="7" s="1"/>
  <c r="F99" i="7"/>
  <c r="F87" i="7"/>
  <c r="F88" i="7"/>
  <c r="F93" i="7"/>
  <c r="F81" i="7"/>
  <c r="F95" i="7"/>
  <c r="F98" i="4"/>
  <c r="F125" i="3"/>
  <c r="F81" i="3"/>
  <c r="F109" i="3"/>
  <c r="F113" i="3"/>
  <c r="F98" i="3"/>
  <c r="C106" i="8" a="1"/>
  <c r="C106" i="8" s="1"/>
  <c r="F97" i="7"/>
  <c r="F92" i="7"/>
  <c r="F84" i="7"/>
  <c r="F83" i="7"/>
  <c r="F85" i="7"/>
  <c r="F86" i="7"/>
  <c r="F94" i="7"/>
  <c r="F98" i="7"/>
  <c r="F96" i="7"/>
  <c r="F82" i="7"/>
  <c r="D126" i="5"/>
  <c r="E126" i="5" s="1"/>
  <c r="D117" i="5"/>
  <c r="E117" i="5" s="1"/>
  <c r="D125" i="5"/>
  <c r="E125" i="5" s="1"/>
  <c r="D112" i="5"/>
  <c r="E112" i="5" s="1"/>
  <c r="D120" i="5"/>
  <c r="E120" i="5" s="1"/>
  <c r="D113" i="5"/>
  <c r="E113" i="5" s="1"/>
  <c r="D110" i="5"/>
  <c r="E110" i="5" s="1"/>
  <c r="D127" i="5"/>
  <c r="E127" i="5" s="1"/>
  <c r="D123" i="5"/>
  <c r="E123" i="5" s="1"/>
  <c r="D122" i="5"/>
  <c r="E122" i="5" s="1"/>
  <c r="D121" i="5"/>
  <c r="E121" i="5" s="1"/>
  <c r="D114" i="5"/>
  <c r="E114" i="5" s="1"/>
  <c r="D109" i="5"/>
  <c r="E109" i="5" s="1"/>
  <c r="D124" i="5"/>
  <c r="E124" i="5" s="1"/>
  <c r="D128" i="5"/>
  <c r="E128" i="5" s="1"/>
  <c r="D115" i="5"/>
  <c r="E115" i="5" s="1"/>
  <c r="D116" i="5"/>
  <c r="E116" i="5" s="1"/>
  <c r="D111" i="5"/>
  <c r="E111" i="5" s="1"/>
  <c r="F84" i="4"/>
  <c r="F94" i="4"/>
  <c r="F86" i="4"/>
  <c r="F83" i="4"/>
  <c r="F96" i="4"/>
  <c r="F88" i="4"/>
  <c r="F81" i="4"/>
  <c r="F93" i="4"/>
  <c r="F95" i="4"/>
  <c r="F85" i="4"/>
  <c r="F123" i="3"/>
  <c r="F84" i="3"/>
  <c r="F116" i="3"/>
  <c r="F94" i="3"/>
  <c r="F110" i="3"/>
  <c r="G109" i="3" s="1"/>
  <c r="J111" i="3" s="1"/>
  <c r="F85" i="3"/>
  <c r="F87" i="3"/>
  <c r="F127" i="3"/>
  <c r="F112" i="3"/>
  <c r="F96" i="3"/>
  <c r="F122" i="3"/>
  <c r="F83" i="3"/>
  <c r="F120" i="3"/>
  <c r="F124" i="3"/>
  <c r="F95" i="3"/>
  <c r="F97" i="3"/>
  <c r="F115" i="3"/>
  <c r="F111" i="3"/>
  <c r="F114" i="3"/>
  <c r="F126" i="3"/>
  <c r="F99" i="3"/>
  <c r="F82" i="3"/>
  <c r="G81" i="3" s="1"/>
  <c r="F121" i="3"/>
  <c r="F86" i="3"/>
  <c r="F88" i="3"/>
  <c r="F92" i="3"/>
  <c r="G92" i="3" s="1"/>
  <c r="D113" i="4" l="1"/>
  <c r="E113" i="4" s="1"/>
  <c r="D111" i="4"/>
  <c r="E111" i="4" s="1"/>
  <c r="D112" i="4"/>
  <c r="E112" i="4" s="1"/>
  <c r="D121" i="4"/>
  <c r="E121" i="4" s="1"/>
  <c r="D120" i="4"/>
  <c r="E120" i="4" s="1"/>
  <c r="D117" i="4"/>
  <c r="E117" i="4" s="1"/>
  <c r="D122" i="4"/>
  <c r="E122" i="4" s="1"/>
  <c r="D123" i="4"/>
  <c r="E123" i="4" s="1"/>
  <c r="D128" i="4"/>
  <c r="E128" i="4" s="1"/>
  <c r="D125" i="4"/>
  <c r="E125" i="4" s="1"/>
  <c r="F125" i="4" s="1"/>
  <c r="D124" i="4"/>
  <c r="E124" i="4" s="1"/>
  <c r="D109" i="4"/>
  <c r="E109" i="4" s="1"/>
  <c r="D127" i="4"/>
  <c r="E127" i="4" s="1"/>
  <c r="F126" i="4" s="1"/>
  <c r="D116" i="4"/>
  <c r="E116" i="4" s="1"/>
  <c r="D110" i="4"/>
  <c r="E110" i="4" s="1"/>
  <c r="D114" i="4"/>
  <c r="E114" i="4" s="1"/>
  <c r="D115" i="4"/>
  <c r="E115" i="4" s="1"/>
  <c r="G92" i="4"/>
  <c r="H93" i="4" s="1"/>
  <c r="F98" i="5"/>
  <c r="F83" i="5"/>
  <c r="F82" i="5"/>
  <c r="F96" i="5"/>
  <c r="F93" i="5"/>
  <c r="F99" i="8"/>
  <c r="F85" i="8"/>
  <c r="F95" i="5"/>
  <c r="F97" i="5"/>
  <c r="F81" i="5"/>
  <c r="F84" i="5"/>
  <c r="F86" i="5"/>
  <c r="F99" i="5"/>
  <c r="F85" i="5"/>
  <c r="F94" i="5"/>
  <c r="F92" i="5"/>
  <c r="F98" i="8"/>
  <c r="F82" i="8"/>
  <c r="F87" i="8"/>
  <c r="F97" i="8"/>
  <c r="F92" i="8"/>
  <c r="F93" i="8"/>
  <c r="F81" i="8"/>
  <c r="F95" i="8"/>
  <c r="F94" i="8"/>
  <c r="F84" i="8"/>
  <c r="F86" i="8"/>
  <c r="F121" i="7"/>
  <c r="F83" i="8"/>
  <c r="F96" i="8"/>
  <c r="F125" i="7"/>
  <c r="F127" i="7"/>
  <c r="F111" i="7"/>
  <c r="F122" i="7"/>
  <c r="F124" i="7"/>
  <c r="F120" i="7"/>
  <c r="F112" i="7"/>
  <c r="F123" i="7"/>
  <c r="F126" i="7"/>
  <c r="F116" i="7"/>
  <c r="F113" i="7"/>
  <c r="F110" i="7"/>
  <c r="F109" i="7"/>
  <c r="G92" i="7"/>
  <c r="J93" i="7" s="1"/>
  <c r="F116" i="5"/>
  <c r="F127" i="5"/>
  <c r="F123" i="5"/>
  <c r="F126" i="5"/>
  <c r="G81" i="4"/>
  <c r="J83" i="4" s="1"/>
  <c r="D126" i="8"/>
  <c r="E126" i="8" s="1"/>
  <c r="D117" i="8"/>
  <c r="E117" i="8" s="1"/>
  <c r="D120" i="8"/>
  <c r="E120" i="8" s="1"/>
  <c r="D113" i="8"/>
  <c r="E113" i="8" s="1"/>
  <c r="D127" i="8"/>
  <c r="E127" i="8" s="1"/>
  <c r="D123" i="8"/>
  <c r="E123" i="8" s="1"/>
  <c r="D122" i="8"/>
  <c r="E122" i="8" s="1"/>
  <c r="D121" i="8"/>
  <c r="E121" i="8" s="1"/>
  <c r="D114" i="8"/>
  <c r="E114" i="8" s="1"/>
  <c r="D128" i="8"/>
  <c r="E128" i="8" s="1"/>
  <c r="D115" i="8"/>
  <c r="E115" i="8" s="1"/>
  <c r="D109" i="8"/>
  <c r="E109" i="8" s="1"/>
  <c r="D124" i="8"/>
  <c r="E124" i="8" s="1"/>
  <c r="D125" i="8"/>
  <c r="E125" i="8" s="1"/>
  <c r="D116" i="8"/>
  <c r="E116" i="8" s="1"/>
  <c r="D112" i="8"/>
  <c r="E112" i="8" s="1"/>
  <c r="D111" i="8"/>
  <c r="E111" i="8" s="1"/>
  <c r="D110" i="8"/>
  <c r="E110" i="8" s="1"/>
  <c r="G81" i="7"/>
  <c r="J83" i="7" s="1"/>
  <c r="F109" i="5"/>
  <c r="F120" i="5"/>
  <c r="F114" i="5"/>
  <c r="F112" i="5"/>
  <c r="F121" i="5"/>
  <c r="F125" i="5"/>
  <c r="F111" i="5"/>
  <c r="F122" i="5"/>
  <c r="F110" i="5"/>
  <c r="F115" i="5"/>
  <c r="F124" i="5"/>
  <c r="F113" i="5"/>
  <c r="H111" i="3"/>
  <c r="H110" i="3"/>
  <c r="I110" i="3"/>
  <c r="I111" i="3"/>
  <c r="J110" i="3"/>
  <c r="H83" i="3"/>
  <c r="J83" i="3"/>
  <c r="J82" i="3"/>
  <c r="H82" i="3"/>
  <c r="I83" i="3"/>
  <c r="I82" i="3"/>
  <c r="G120" i="3"/>
  <c r="J93" i="3"/>
  <c r="I94" i="3"/>
  <c r="I93" i="3"/>
  <c r="H94" i="3"/>
  <c r="H93" i="3"/>
  <c r="J94" i="3"/>
  <c r="F124" i="4" l="1"/>
  <c r="F116" i="4"/>
  <c r="F110" i="4"/>
  <c r="F120" i="4"/>
  <c r="F111" i="4"/>
  <c r="F114" i="4"/>
  <c r="F123" i="4"/>
  <c r="F127" i="4"/>
  <c r="F109" i="4"/>
  <c r="G109" i="4" s="1"/>
  <c r="J111" i="4" s="1"/>
  <c r="F122" i="4"/>
  <c r="F115" i="4"/>
  <c r="F112" i="4"/>
  <c r="F121" i="4"/>
  <c r="F113" i="4"/>
  <c r="G120" i="7"/>
  <c r="J122" i="7" s="1"/>
  <c r="G109" i="7"/>
  <c r="H111" i="7" s="1"/>
  <c r="H94" i="4"/>
  <c r="I94" i="4"/>
  <c r="I93" i="4"/>
  <c r="J93" i="4"/>
  <c r="J94" i="4"/>
  <c r="G92" i="8"/>
  <c r="H93" i="8" s="1"/>
  <c r="G81" i="5"/>
  <c r="J82" i="5" s="1"/>
  <c r="G92" i="5"/>
  <c r="J94" i="5" s="1"/>
  <c r="G81" i="8"/>
  <c r="I83" i="8" s="1"/>
  <c r="F122" i="8"/>
  <c r="F114" i="8"/>
  <c r="F126" i="8"/>
  <c r="F112" i="8"/>
  <c r="F121" i="8"/>
  <c r="J94" i="7"/>
  <c r="H94" i="7"/>
  <c r="I93" i="7"/>
  <c r="I94" i="7"/>
  <c r="H93" i="7"/>
  <c r="G120" i="5"/>
  <c r="J122" i="5" s="1"/>
  <c r="H82" i="4"/>
  <c r="I82" i="4"/>
  <c r="H83" i="4"/>
  <c r="I83" i="4"/>
  <c r="J82" i="4"/>
  <c r="F110" i="8"/>
  <c r="F111" i="8"/>
  <c r="F125" i="8"/>
  <c r="F123" i="8"/>
  <c r="F116" i="8"/>
  <c r="F124" i="8"/>
  <c r="F127" i="8"/>
  <c r="F109" i="8"/>
  <c r="F113" i="8"/>
  <c r="F115" i="8"/>
  <c r="F120" i="8"/>
  <c r="G120" i="8" s="1"/>
  <c r="H82" i="7"/>
  <c r="H83" i="7"/>
  <c r="I110" i="7"/>
  <c r="J82" i="7"/>
  <c r="I82" i="7"/>
  <c r="I83" i="7"/>
  <c r="G109" i="5"/>
  <c r="J110" i="5" s="1"/>
  <c r="I114" i="3"/>
  <c r="J114" i="3"/>
  <c r="J113" i="3"/>
  <c r="I113" i="3"/>
  <c r="H122" i="3"/>
  <c r="H121" i="3"/>
  <c r="J122" i="3"/>
  <c r="J121" i="3"/>
  <c r="I122" i="3"/>
  <c r="I121" i="3"/>
  <c r="J96" i="3"/>
  <c r="J97" i="3"/>
  <c r="I85" i="3"/>
  <c r="I86" i="3"/>
  <c r="J85" i="3"/>
  <c r="J86" i="3"/>
  <c r="I97" i="3"/>
  <c r="I96" i="3"/>
  <c r="J110" i="7" l="1"/>
  <c r="J111" i="7"/>
  <c r="I111" i="7"/>
  <c r="H110" i="7"/>
  <c r="G120" i="4"/>
  <c r="H121" i="4" s="1"/>
  <c r="J97" i="4"/>
  <c r="I96" i="4"/>
  <c r="J96" i="4"/>
  <c r="I97" i="4"/>
  <c r="H121" i="7"/>
  <c r="I121" i="7"/>
  <c r="I122" i="7"/>
  <c r="J121" i="7"/>
  <c r="H122" i="7"/>
  <c r="H94" i="8"/>
  <c r="I93" i="8"/>
  <c r="I94" i="8"/>
  <c r="J93" i="8"/>
  <c r="J94" i="8"/>
  <c r="H83" i="8"/>
  <c r="J82" i="8"/>
  <c r="I82" i="8"/>
  <c r="J83" i="8"/>
  <c r="J83" i="5"/>
  <c r="H83" i="5"/>
  <c r="I82" i="5"/>
  <c r="H93" i="5"/>
  <c r="H94" i="5"/>
  <c r="I93" i="5"/>
  <c r="I94" i="5"/>
  <c r="J93" i="5"/>
  <c r="H82" i="5"/>
  <c r="I83" i="5"/>
  <c r="H82" i="8"/>
  <c r="J86" i="8" s="1"/>
  <c r="H111" i="4"/>
  <c r="I110" i="4"/>
  <c r="H110" i="4"/>
  <c r="I111" i="4"/>
  <c r="J110" i="4"/>
  <c r="I86" i="4"/>
  <c r="H110" i="5"/>
  <c r="I96" i="7"/>
  <c r="J96" i="7"/>
  <c r="J97" i="7"/>
  <c r="I97" i="7"/>
  <c r="I86" i="7"/>
  <c r="J85" i="7"/>
  <c r="J121" i="5"/>
  <c r="I121" i="5"/>
  <c r="I122" i="5"/>
  <c r="H122" i="5"/>
  <c r="H121" i="5"/>
  <c r="H111" i="5"/>
  <c r="I111" i="5"/>
  <c r="J111" i="5"/>
  <c r="I110" i="5"/>
  <c r="I85" i="4"/>
  <c r="J85" i="4"/>
  <c r="J86" i="4"/>
  <c r="G109" i="8"/>
  <c r="J111" i="8" s="1"/>
  <c r="I97" i="8"/>
  <c r="I96" i="8"/>
  <c r="J96" i="8"/>
  <c r="J97" i="8"/>
  <c r="H122" i="8"/>
  <c r="H121" i="8"/>
  <c r="J122" i="8"/>
  <c r="J121" i="8"/>
  <c r="I122" i="8"/>
  <c r="I121" i="8"/>
  <c r="J86" i="7"/>
  <c r="I85" i="7"/>
  <c r="J116" i="3"/>
  <c r="K116" i="3" s="1"/>
  <c r="J99" i="3"/>
  <c r="J100" i="3" s="1"/>
  <c r="D77" i="3" s="1"/>
  <c r="I124" i="3"/>
  <c r="I125" i="3"/>
  <c r="J124" i="3"/>
  <c r="J125" i="3"/>
  <c r="J88" i="3"/>
  <c r="I114" i="7" l="1"/>
  <c r="I113" i="7"/>
  <c r="J124" i="7"/>
  <c r="J113" i="7"/>
  <c r="J96" i="5"/>
  <c r="J99" i="5" s="1"/>
  <c r="E77" i="5" s="1"/>
  <c r="E76" i="5" s="1"/>
  <c r="I97" i="5"/>
  <c r="J114" i="7"/>
  <c r="I125" i="7"/>
  <c r="H122" i="4"/>
  <c r="J122" i="4"/>
  <c r="J121" i="4"/>
  <c r="J125" i="4" s="1"/>
  <c r="I121" i="4"/>
  <c r="J99" i="4"/>
  <c r="E77" i="4" s="1"/>
  <c r="E76" i="4" s="1"/>
  <c r="I122" i="4"/>
  <c r="I124" i="7"/>
  <c r="J125" i="7"/>
  <c r="I86" i="8"/>
  <c r="I85" i="8"/>
  <c r="J85" i="8"/>
  <c r="J85" i="5"/>
  <c r="I85" i="5"/>
  <c r="J86" i="5"/>
  <c r="J97" i="5"/>
  <c r="I96" i="5"/>
  <c r="I86" i="5"/>
  <c r="I114" i="4"/>
  <c r="I113" i="4"/>
  <c r="J113" i="4"/>
  <c r="J114" i="4"/>
  <c r="J88" i="4"/>
  <c r="J89" i="4" s="1"/>
  <c r="B77" i="4" s="1"/>
  <c r="B78" i="4" s="1"/>
  <c r="I114" i="5"/>
  <c r="I110" i="8"/>
  <c r="H110" i="8"/>
  <c r="J110" i="8"/>
  <c r="H111" i="8"/>
  <c r="I111" i="8"/>
  <c r="J114" i="5"/>
  <c r="I125" i="5"/>
  <c r="J125" i="5"/>
  <c r="J113" i="5"/>
  <c r="J99" i="7"/>
  <c r="J100" i="7" s="1"/>
  <c r="D77" i="7" s="1"/>
  <c r="J88" i="7"/>
  <c r="J89" i="7" s="1"/>
  <c r="B77" i="7" s="1"/>
  <c r="J124" i="5"/>
  <c r="I124" i="5"/>
  <c r="I113" i="5"/>
  <c r="J117" i="3"/>
  <c r="J99" i="8"/>
  <c r="I124" i="8"/>
  <c r="I125" i="8"/>
  <c r="J124" i="8"/>
  <c r="J125" i="8"/>
  <c r="E77" i="3"/>
  <c r="E76" i="3" s="1"/>
  <c r="J127" i="3"/>
  <c r="D76" i="3"/>
  <c r="D78" i="3"/>
  <c r="J89" i="3"/>
  <c r="B77" i="3" s="1"/>
  <c r="C77" i="3"/>
  <c r="C76" i="3" s="1"/>
  <c r="J116" i="7" l="1"/>
  <c r="K116" i="7" s="1"/>
  <c r="J127" i="7"/>
  <c r="J128" i="7" s="1"/>
  <c r="J100" i="4"/>
  <c r="D77" i="4" s="1"/>
  <c r="D76" i="4" s="1"/>
  <c r="I124" i="4"/>
  <c r="J127" i="4" s="1"/>
  <c r="K127" i="4" s="1"/>
  <c r="I125" i="4"/>
  <c r="J124" i="4"/>
  <c r="J88" i="8"/>
  <c r="J89" i="8" s="1"/>
  <c r="B77" i="8" s="1"/>
  <c r="B78" i="8" s="1"/>
  <c r="J88" i="5"/>
  <c r="J89" i="5" s="1"/>
  <c r="B77" i="5" s="1"/>
  <c r="D78" i="4"/>
  <c r="J116" i="4"/>
  <c r="K116" i="4" s="1"/>
  <c r="C77" i="4"/>
  <c r="C76" i="4" s="1"/>
  <c r="B76" i="4"/>
  <c r="J114" i="8"/>
  <c r="J116" i="5"/>
  <c r="K116" i="5" s="1"/>
  <c r="J113" i="8"/>
  <c r="C77" i="8"/>
  <c r="C76" i="8" s="1"/>
  <c r="B76" i="8"/>
  <c r="I114" i="8"/>
  <c r="I113" i="8"/>
  <c r="J127" i="5"/>
  <c r="J128" i="5" s="1"/>
  <c r="J100" i="5"/>
  <c r="D77" i="5" s="1"/>
  <c r="D76" i="5" s="1"/>
  <c r="E77" i="7"/>
  <c r="E76" i="7" s="1"/>
  <c r="D78" i="7"/>
  <c r="D76" i="7"/>
  <c r="C77" i="7"/>
  <c r="C76" i="7" s="1"/>
  <c r="J117" i="7"/>
  <c r="E77" i="8"/>
  <c r="E76" i="8" s="1"/>
  <c r="J100" i="8"/>
  <c r="D77" i="8" s="1"/>
  <c r="J127" i="8"/>
  <c r="B78" i="7"/>
  <c r="B76" i="7"/>
  <c r="C77" i="5"/>
  <c r="C76" i="5" s="1"/>
  <c r="J128" i="3"/>
  <c r="K127" i="3"/>
  <c r="B78" i="3"/>
  <c r="B76" i="3"/>
  <c r="K127" i="7" l="1"/>
  <c r="J117" i="4"/>
  <c r="J128" i="4"/>
  <c r="J117" i="5"/>
  <c r="K127" i="5"/>
  <c r="J116" i="8"/>
  <c r="K116" i="8" s="1"/>
  <c r="D78" i="5"/>
  <c r="J128" i="8"/>
  <c r="K127" i="8"/>
  <c r="D76" i="8"/>
  <c r="D78" i="8"/>
  <c r="B78" i="5"/>
  <c r="B76" i="5"/>
  <c r="J11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3C1ADB7B-7549-47B6-9BE0-2E4E57BEA7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84B01E1B-F976-4111-85C5-DD94F704AC1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BC9D136D-D2D4-4368-82B8-35208BC83D4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4D196CAE-7AF7-446B-81D8-01A663F1C9F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9281C1B6-724C-40B9-8F58-B8EF4D114A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3B5195BB-772D-4772-9A66-E2EA7FC5F0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DAD42411-871E-41DE-9453-65D688DE551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DFAC5B00-E9FF-4D5A-A477-ECC8A315E77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2CD95595-EF8E-449A-9354-D1AFAA144AE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F5195199-C436-4C11-A976-FA22449D707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48B8EF4B-F681-4DAA-A90C-514C0FD63A5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633C4F36-C065-4789-8DD0-F2C9EAAC4EF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0B8D8326-D36E-4BAD-A32E-7BA54EB818A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42370E43-FC23-46AC-A731-0266B855064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A328C9A8-EC62-4875-A37A-CFD7FE4D2FE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DA0128E6-4C7A-4C8D-BC9A-FDAAA6F81B4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AADA7C00-E044-4E66-982B-9D001C4C63B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F966A296-C89E-4455-8C64-0F6B9404DD8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292C5FD1-B790-4EE5-991A-648486223B5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A45C78D6-93E6-43EC-BE00-548A90EF86A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C2172B9E-7B61-4702-8CB0-561738090B7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DD43E4BB-F478-407D-87CF-D31BBEC67AF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24F271D3-4CC0-4292-8542-9144CE59520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EB6734E1-3C99-4C6C-89E2-4D41B814208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12C698C7-E040-4F58-A65F-44BB07D2C0A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38DB3E5F-CBB5-4178-8A5F-360A9D045F1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EAD6A828-B7F8-42CD-97BD-2FC911756BA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EC852777-E8EC-4967-8C98-C60E566FBDD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67E363C7-29BE-47C3-9BBA-D7CE1D519BD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9F75A62B-0DED-478B-AA9B-9A4458D6131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2D4A5EFF-8DAE-4F72-A737-0DE4D288BAB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D6A066D5-8F64-4877-8D65-F32AF7E689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986CA7E5-FDB1-4801-A634-77679FC9BD5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9D4B3812-80EA-4772-AA88-719B655C759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1BC55005-92A0-4DBF-89B2-0331AFAE776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C56F0A7D-771E-47E5-8107-B4FD82C5E52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E1582AEC-3E22-485E-9E7B-AB9C0B6BFF1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D43A6120-BB35-4E5A-938A-57F87D4C128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4B565481-E769-4B64-AAC3-C0BCA9C895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AF741026-2399-47BE-8565-E7C3FAA23AA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3E7EF86A-C00A-4BF9-BAA5-BBE7C2AC4F9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6A525416-2E4D-4DA0-8578-38B95193EAF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F460928F-42BA-4313-B673-75EBD8E308D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51A96BBD-400A-4E83-96E8-3C1C816C267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98C0287F-8A12-48B6-BA70-75ADD626E3A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CAA6680C-4816-46EF-BE4C-EA0B31BCEEC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EA0138FF-C6A7-48B4-A469-4DC55D1109D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72094970-A682-46D8-8191-F3633F7EE25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38F5CCA4-9324-4ACC-AFD5-94A62EDE88E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D3F82CA-9EF3-449C-8910-927993AC9E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D0DD6DB2-63AF-4104-A556-9C66E89CAA4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64367060-E632-4850-9F4F-082519F58E4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07DADD9F-810E-4377-B981-91D2A6F2289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8A400ABD-5B3B-4E4F-980E-7C54B3B497B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9EFCE1CC-A1FB-45CD-B1A3-97FD349F9C7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<sst xmlns="http://schemas.openxmlformats.org/spreadsheetml/2006/main" count="790" uniqueCount="66">
  <si>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</si>
  <si>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</si>
  <si>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</si>
  <si>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</si>
  <si>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</si>
  <si>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</si>
  <si>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Počet osob na ohřev TV:</t>
  </si>
  <si>
    <t>-</t>
  </si>
  <si>
    <t>Druh topného systému:</t>
  </si>
  <si>
    <t>Velkoplošné systémy</t>
  </si>
  <si>
    <t>Celkový potřebný tepelný výkon:</t>
  </si>
  <si>
    <r>
      <rPr>
        <b/>
        <i/>
        <u/>
        <sz val="11"/>
        <color rgb="FF000000"/>
        <rFont val="Arial"/>
        <family val="2"/>
        <charset val="238"/>
      </rP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</si>
  <si>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</si>
  <si>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</si>
  <si>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</si>
  <si>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</si>
  <si>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</si>
  <si>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</si>
  <si>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</si>
  <si>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</si>
  <si>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</si>
  <si>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</si>
  <si>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</si>
  <si>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</si>
  <si>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</si>
  <si>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</si>
  <si>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</si>
  <si>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</si>
  <si>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</si>
  <si>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</si>
  <si>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</si>
  <si>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</si>
  <si>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</si>
  <si>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</si>
  <si>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</si>
  <si>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</si>
  <si>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</si>
  <si>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</si>
  <si>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</si>
  <si>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</si>
  <si>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</si>
  <si>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</si>
  <si>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</si>
  <si>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</si>
  <si>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</si>
  <si>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</si>
  <si>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</si>
  <si>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</si>
  <si>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</si>
  <si>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</si>
  <si>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</si>
  <si>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</si>
  <si>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</si>
  <si>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</si>
  <si>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t>Návrh bodu výkonu tepelného čerpadla s ohledem na bod bivalence - CHA 16/20</t>
  </si>
  <si>
    <t>min</t>
  </si>
  <si>
    <t>max</t>
  </si>
  <si>
    <t>W25</t>
  </si>
  <si>
    <t>Heizleistung [kW]</t>
  </si>
  <si>
    <t>W35</t>
  </si>
  <si>
    <t>W45</t>
  </si>
  <si>
    <t>W55</t>
  </si>
  <si>
    <t>W65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</si>
  <si>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9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9 kW.</t>
    </r>
  </si>
  <si>
    <r>
      <rPr>
        <sz val="11"/>
        <color theme="0"/>
        <rFont val="Calibri"/>
        <family val="1"/>
      </rPr>
      <t>Vorlauf-
temperatur</t>
    </r>
    <r>
      <rPr>
        <sz val="11"/>
        <color theme="0"/>
        <rFont val="Times New Roman"/>
        <family val="1"/>
      </rPr>
      <t xml:space="preserve"> </t>
    </r>
    <r>
      <rPr>
        <sz val="11"/>
        <color theme="0"/>
        <rFont val="Calibri"/>
        <family val="1"/>
      </rPr>
      <t>[°C]</t>
    </r>
  </si>
  <si>
    <r>
      <rPr>
        <sz val="11"/>
        <color theme="0"/>
        <rFont val="Calibri"/>
        <family val="1"/>
      </rPr>
      <t>Zulufttemperatur</t>
    </r>
    <r>
      <rPr>
        <sz val="11"/>
        <color theme="0"/>
        <rFont val="Times New Roman"/>
        <family val="1"/>
      </rPr>
      <t xml:space="preserve"> </t>
    </r>
    <r>
      <rPr>
        <sz val="11"/>
        <color theme="0"/>
        <rFont val="Calibri"/>
        <family val="1"/>
      </rPr>
      <t>[°C]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</si>
</sst>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"/>
    <numFmt numFmtId="167" formatCode="0.0000000000000000000000000"/>
  </numFmts>
  <fonts count="32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B050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1"/>
      <color theme="0"/>
      <name val="Calibri"/>
      <family val="2"/>
    </font>
    <font>
      <sz val="10"/>
      <color theme="0"/>
      <name val="Calibri"/>
      <family val="2"/>
      <charset val="238"/>
      <scheme val="minor"/>
    </font>
    <font>
      <sz val="7.5"/>
      <color theme="0"/>
      <name val="Arial MT"/>
      <family val="2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sz val="11"/>
      <color theme="0"/>
      <name val="Calibri"/>
      <family val="1"/>
    </font>
    <font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75">
    <xf numFmtId="0" fontId="0" fillId="0" borderId="0" xfId="0"/>
    <xf numFmtId="0" fontId="4" fillId="4" borderId="4" xfId="3" applyFill="1" applyBorder="1" applyAlignment="1" applyProtection="1">
      <alignment horizontal="left" vertical="top"/>
      <protection hidden="1"/>
    </xf>
    <xf numFmtId="0" fontId="4" fillId="4" borderId="5" xfId="3" applyFill="1" applyBorder="1" applyAlignment="1" applyProtection="1">
      <alignment horizontal="left" vertical="top"/>
      <protection hidden="1"/>
    </xf>
    <xf numFmtId="0" fontId="8" fillId="5" borderId="9" xfId="3" applyFont="1" applyFill="1" applyBorder="1" applyAlignment="1" applyProtection="1">
      <alignment horizontal="center" vertical="center"/>
      <protection locked="0" hidden="1"/>
    </xf>
    <xf numFmtId="0" fontId="7" fillId="4" borderId="4" xfId="3" applyFont="1" applyFill="1" applyBorder="1" applyAlignment="1" applyProtection="1">
      <alignment horizontal="left" vertical="top"/>
      <protection hidden="1"/>
    </xf>
    <xf numFmtId="0" fontId="10" fillId="4" borderId="4" xfId="3" applyFont="1" applyFill="1" applyBorder="1" applyAlignment="1" applyProtection="1">
      <alignment horizontal="left" vertical="top"/>
      <protection hidden="1"/>
    </xf>
    <xf numFmtId="0" fontId="4" fillId="4" borderId="6" xfId="3" applyFill="1" applyBorder="1" applyAlignment="1" applyProtection="1">
      <alignment horizontal="left" vertical="top"/>
      <protection hidden="1"/>
    </xf>
    <xf numFmtId="0" fontId="4" fillId="4" borderId="7" xfId="3" applyFill="1" applyBorder="1" applyAlignment="1" applyProtection="1">
      <alignment horizontal="left" vertical="top"/>
      <protection hidden="1"/>
    </xf>
    <xf numFmtId="0" fontId="4" fillId="4" borderId="8" xfId="3" applyFill="1" applyBorder="1" applyAlignment="1" applyProtection="1">
      <alignment horizontal="left" vertical="top"/>
      <protection hidden="1"/>
    </xf>
    <xf numFmtId="0" fontId="9" fillId="4" borderId="0" xfId="3" applyFont="1" applyFill="1" applyAlignment="1" applyProtection="1">
      <alignment horizontal="left" vertical="center"/>
      <protection hidden="1"/>
    </xf>
    <xf numFmtId="0" fontId="6" fillId="4" borderId="0" xfId="3" applyFont="1" applyFill="1" applyAlignment="1" applyProtection="1">
      <alignment vertical="top" wrapText="1"/>
      <protection hidden="1"/>
    </xf>
    <xf numFmtId="0" fontId="4" fillId="4" borderId="0" xfId="3" applyFill="1" applyAlignment="1" applyProtection="1">
      <alignment horizontal="left" vertical="top"/>
      <protection hidden="1"/>
    </xf>
    <xf numFmtId="0" fontId="7" fillId="4" borderId="4" xfId="3" applyFont="1" applyFill="1" applyBorder="1" applyAlignment="1" applyProtection="1">
      <alignment horizontal="right" vertical="center"/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6" fillId="4" borderId="0" xfId="0" applyFont="1" applyFill="1" applyProtection="1">
      <protection hidden="1"/>
    </xf>
    <xf numFmtId="166" fontId="20" fillId="6" borderId="9" xfId="3" applyNumberFormat="1" applyFont="1" applyFill="1" applyBorder="1" applyAlignment="1" applyProtection="1">
      <alignment horizontal="center" vertical="top"/>
      <protection hidden="1"/>
    </xf>
    <xf numFmtId="0" fontId="25" fillId="4" borderId="0" xfId="1" applyFont="1" applyFill="1" applyBorder="1" applyAlignment="1" applyProtection="1">
      <alignment horizontal="left" vertical="top"/>
      <protection hidden="1"/>
    </xf>
    <xf numFmtId="0" fontId="21" fillId="4" borderId="0" xfId="3" applyFont="1" applyFill="1" applyAlignment="1" applyProtection="1">
      <alignment horizontal="left" vertical="top"/>
      <protection hidden="1"/>
    </xf>
    <xf numFmtId="0" fontId="18" fillId="4" borderId="0" xfId="0" applyFont="1" applyFill="1" applyProtection="1"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23" fillId="4" borderId="0" xfId="3" applyFont="1" applyFill="1" applyAlignment="1" applyProtection="1">
      <alignment horizontal="center" vertical="center" wrapText="1"/>
      <protection hidden="1"/>
    </xf>
    <xf numFmtId="1" fontId="24" fillId="4" borderId="0" xfId="0" applyNumberFormat="1" applyFont="1" applyFill="1" applyAlignment="1">
      <alignment horizontal="right" vertical="top" shrinkToFit="1"/>
    </xf>
    <xf numFmtId="0" fontId="18" fillId="4" borderId="0" xfId="0" applyFont="1" applyFill="1" applyAlignment="1">
      <alignment horizontal="left" wrapText="1"/>
    </xf>
    <xf numFmtId="166" fontId="24" fillId="4" borderId="0" xfId="0" applyNumberFormat="1" applyFont="1" applyFill="1" applyAlignment="1">
      <alignment horizontal="right" vertical="top" shrinkToFit="1"/>
    </xf>
    <xf numFmtId="1" fontId="26" fillId="4" borderId="0" xfId="0" applyNumberFormat="1" applyFont="1" applyFill="1" applyAlignment="1" applyProtection="1">
      <alignment horizontal="center" vertical="center" shrinkToFit="1"/>
      <protection hidden="1"/>
    </xf>
    <xf numFmtId="2" fontId="26" fillId="4" borderId="0" xfId="0" applyNumberFormat="1" applyFont="1" applyFill="1" applyAlignment="1" applyProtection="1">
      <alignment horizontal="center" vertical="center" shrinkToFit="1"/>
      <protection hidden="1"/>
    </xf>
    <xf numFmtId="0" fontId="25" fillId="4" borderId="0" xfId="1" applyFont="1" applyFill="1" applyBorder="1" applyAlignment="1" applyProtection="1">
      <alignment horizontal="center" vertical="center"/>
      <protection hidden="1"/>
    </xf>
    <xf numFmtId="0" fontId="25" fillId="4" borderId="0" xfId="1" applyFont="1" applyFill="1" applyBorder="1" applyAlignment="1" applyProtection="1">
      <alignment vertical="top"/>
      <protection hidden="1"/>
    </xf>
    <xf numFmtId="0" fontId="25" fillId="4" borderId="0" xfId="2" applyFont="1" applyFill="1" applyBorder="1" applyAlignment="1" applyProtection="1">
      <alignment horizontal="left" vertical="top"/>
      <protection hidden="1"/>
    </xf>
    <xf numFmtId="0" fontId="21" fillId="4" borderId="0" xfId="3" applyFont="1" applyFill="1" applyAlignment="1" applyProtection="1">
      <alignment horizontal="center" vertical="center"/>
      <protection hidden="1"/>
    </xf>
    <xf numFmtId="11" fontId="21" fillId="4" borderId="0" xfId="3" applyNumberFormat="1" applyFont="1" applyFill="1" applyAlignment="1" applyProtection="1">
      <alignment horizontal="left" vertical="top"/>
      <protection hidden="1"/>
    </xf>
    <xf numFmtId="0" fontId="25" fillId="4" borderId="0" xfId="1" applyFont="1" applyFill="1" applyBorder="1" applyProtection="1">
      <protection hidden="1"/>
    </xf>
    <xf numFmtId="11" fontId="25" fillId="4" borderId="0" xfId="1" applyNumberFormat="1" applyFont="1" applyFill="1" applyBorder="1" applyProtection="1">
      <protection hidden="1"/>
    </xf>
    <xf numFmtId="0" fontId="21" fillId="4" borderId="0" xfId="3" applyFont="1" applyFill="1" applyAlignment="1" applyProtection="1">
      <alignment vertical="top"/>
      <protection hidden="1"/>
    </xf>
    <xf numFmtId="164" fontId="21" fillId="4" borderId="0" xfId="3" applyNumberFormat="1" applyFont="1" applyFill="1" applyAlignment="1" applyProtection="1">
      <alignment horizontal="left" vertical="top"/>
      <protection hidden="1"/>
    </xf>
    <xf numFmtId="165" fontId="21" fillId="4" borderId="0" xfId="3" applyNumberFormat="1" applyFont="1" applyFill="1" applyAlignment="1" applyProtection="1">
      <alignment horizontal="left" vertical="top"/>
      <protection hidden="1"/>
    </xf>
    <xf numFmtId="2" fontId="28" fillId="4" borderId="0" xfId="3" applyNumberFormat="1" applyFont="1" applyFill="1" applyAlignment="1" applyProtection="1">
      <alignment horizontal="left" vertical="top"/>
      <protection hidden="1"/>
    </xf>
    <xf numFmtId="0" fontId="28" fillId="4" borderId="0" xfId="3" applyFont="1" applyFill="1" applyAlignment="1" applyProtection="1">
      <alignment horizontal="left" vertical="top"/>
      <protection hidden="1"/>
    </xf>
    <xf numFmtId="2" fontId="18" fillId="4" borderId="0" xfId="2" applyNumberFormat="1" applyFont="1" applyFill="1" applyBorder="1" applyAlignment="1" applyProtection="1">
      <alignment horizontal="left" vertical="top"/>
      <protection hidden="1"/>
    </xf>
    <xf numFmtId="0" fontId="18" fillId="4" borderId="0" xfId="1" applyFont="1" applyFill="1" applyBorder="1" applyAlignment="1" applyProtection="1">
      <alignment horizontal="left" vertical="top"/>
      <protection hidden="1"/>
    </xf>
    <xf numFmtId="0" fontId="29" fillId="4" borderId="0" xfId="0" applyFont="1" applyFill="1" applyProtection="1">
      <protection hidden="1"/>
    </xf>
    <xf numFmtId="167" fontId="21" fillId="4" borderId="0" xfId="3" applyNumberFormat="1" applyFont="1" applyFill="1" applyAlignment="1" applyProtection="1">
      <alignment horizontal="left" vertical="top"/>
      <protection hidden="1"/>
    </xf>
    <xf numFmtId="0" fontId="18" fillId="4" borderId="0" xfId="0" applyFont="1" applyFill="1" applyAlignment="1" applyProtection="1">
      <alignment wrapText="1"/>
      <protection hidden="1"/>
    </xf>
    <xf numFmtId="0" fontId="18" fillId="4" borderId="0" xfId="1" applyFont="1" applyFill="1" applyBorder="1" applyAlignment="1">
      <alignment horizontal="right" vertical="top" wrapText="1" indent="1"/>
    </xf>
    <xf numFmtId="166" fontId="18" fillId="4" borderId="0" xfId="1" applyNumberFormat="1" applyFont="1" applyFill="1" applyBorder="1" applyAlignment="1">
      <alignment horizontal="right" vertical="top" shrinkToFit="1"/>
    </xf>
    <xf numFmtId="0" fontId="18" fillId="4" borderId="0" xfId="1" applyFont="1" applyFill="1" applyBorder="1" applyAlignment="1">
      <alignment horizontal="right" vertical="top" wrapText="1"/>
    </xf>
    <xf numFmtId="0" fontId="18" fillId="4" borderId="0" xfId="1" applyFont="1" applyFill="1" applyBorder="1" applyAlignment="1">
      <alignment horizontal="left" wrapText="1"/>
    </xf>
    <xf numFmtId="0" fontId="7" fillId="4" borderId="4" xfId="3" applyFont="1" applyFill="1" applyBorder="1" applyAlignment="1" applyProtection="1">
      <alignment horizontal="right" vertical="center"/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5" fillId="4" borderId="1" xfId="3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center" vertical="center"/>
      <protection hidden="1"/>
    </xf>
    <xf numFmtId="0" fontId="5" fillId="4" borderId="3" xfId="3" applyFont="1" applyFill="1" applyBorder="1" applyAlignment="1" applyProtection="1">
      <alignment horizontal="center" vertical="center"/>
      <protection hidden="1"/>
    </xf>
    <xf numFmtId="0" fontId="5" fillId="4" borderId="4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center" vertical="center"/>
      <protection hidden="1"/>
    </xf>
    <xf numFmtId="0" fontId="5" fillId="4" borderId="5" xfId="3" applyFont="1" applyFill="1" applyBorder="1" applyAlignment="1" applyProtection="1">
      <alignment horizontal="center" vertical="center"/>
      <protection hidden="1"/>
    </xf>
    <xf numFmtId="0" fontId="5" fillId="4" borderId="6" xfId="3" applyFont="1" applyFill="1" applyBorder="1" applyAlignment="1" applyProtection="1">
      <alignment horizontal="center" vertical="center"/>
      <protection hidden="1"/>
    </xf>
    <xf numFmtId="0" fontId="5" fillId="4" borderId="7" xfId="3" applyFont="1" applyFill="1" applyBorder="1" applyAlignment="1" applyProtection="1">
      <alignment horizontal="center" vertical="center"/>
      <protection hidden="1"/>
    </xf>
    <xf numFmtId="0" fontId="5" fillId="4" borderId="8" xfId="3" applyFont="1" applyFill="1" applyBorder="1" applyAlignment="1" applyProtection="1">
      <alignment horizontal="center" vertical="center"/>
      <protection hidden="1"/>
    </xf>
    <xf numFmtId="0" fontId="6" fillId="4" borderId="0" xfId="3" applyFont="1" applyFill="1" applyAlignment="1" applyProtection="1">
      <alignment horizontal="left"/>
      <protection hidden="1"/>
    </xf>
    <xf numFmtId="0" fontId="11" fillId="4" borderId="0" xfId="3" applyFont="1" applyFill="1" applyAlignment="1" applyProtection="1">
      <alignment horizontal="left" vertical="top" wrapText="1"/>
      <protection hidden="1"/>
    </xf>
    <xf numFmtId="0" fontId="13" fillId="4" borderId="0" xfId="3" applyFont="1" applyFill="1" applyAlignment="1" applyProtection="1">
      <alignment horizontal="left" vertical="top" wrapText="1"/>
      <protection hidden="1"/>
    </xf>
    <xf numFmtId="0" fontId="6" fillId="4" borderId="0" xfId="3" applyFont="1" applyFill="1" applyAlignment="1" applyProtection="1">
      <alignment horizontal="left" vertical="top" wrapText="1"/>
      <protection hidden="1"/>
    </xf>
    <xf numFmtId="0" fontId="22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 wrapText="1"/>
      <protection hidden="1"/>
    </xf>
    <xf numFmtId="0" fontId="27" fillId="4" borderId="0" xfId="0" applyFont="1" applyFill="1" applyAlignment="1" applyProtection="1">
      <alignment horizontal="center" vertical="center" wrapText="1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21" fillId="4" borderId="0" xfId="3" applyFont="1" applyFill="1" applyAlignment="1" applyProtection="1">
      <alignment horizontal="center" vertical="top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>
      <alignment horizontal="center" vertical="top" wrapText="1"/>
    </xf>
    <xf numFmtId="0" fontId="18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top" wrapText="1" indent="13"/>
    </xf>
    <xf numFmtId="0" fontId="18" fillId="4" borderId="0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left" vertical="top" wrapText="1" indent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CHA 16/20: teplota výstupu 25°C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25°C'!$D$53:$D$60</c:f>
              <c:numCache>
                <c:formatCode>0.0</c:formatCode>
                <c:ptCount val="8"/>
                <c:pt idx="0">
                  <c:v>7.7</c:v>
                </c:pt>
                <c:pt idx="1">
                  <c:v>13.6</c:v>
                </c:pt>
                <c:pt idx="2">
                  <c:v>17</c:v>
                </c:pt>
                <c:pt idx="3">
                  <c:v>18.600000000000001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B-43A2-A590-776F4DB68619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25°C'!$C$53:$C$60</c:f>
              <c:numCache>
                <c:formatCode>0.0</c:formatCode>
                <c:ptCount val="8"/>
                <c:pt idx="0">
                  <c:v>3.3</c:v>
                </c:pt>
                <c:pt idx="1">
                  <c:v>4.5</c:v>
                </c:pt>
                <c:pt idx="2">
                  <c:v>4</c:v>
                </c:pt>
                <c:pt idx="3">
                  <c:v>5.5</c:v>
                </c:pt>
                <c:pt idx="4">
                  <c:v>6.4</c:v>
                </c:pt>
                <c:pt idx="5">
                  <c:v>7.3</c:v>
                </c:pt>
                <c:pt idx="6">
                  <c:v>8.4</c:v>
                </c:pt>
                <c:pt idx="7">
                  <c:v>11.6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25°C'!$C$67:$E$67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23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6B-43A2-A590-776F4DB6861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B-43A2-A590-776F4DB68619}"/>
                </c:ext>
              </c:extLst>
            </c:dLbl>
            <c:dLbl>
              <c:idx val="2"/>
              <c:layout>
                <c:manualLayout>
                  <c:x val="6.5774091488880429E-2"/>
                  <c:y val="8.992592132384101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(MIN):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25°C'!$B$76:$B$78</c:f>
              <c:numCache>
                <c:formatCode>0.00</c:formatCode>
                <c:ptCount val="3"/>
                <c:pt idx="0">
                  <c:v>7.4230976794387482</c:v>
                </c:pt>
                <c:pt idx="1">
                  <c:v>7.4230976794387482</c:v>
                </c:pt>
                <c:pt idx="2">
                  <c:v>7.4230976794387482</c:v>
                </c:pt>
              </c:numCache>
            </c:numRef>
          </c:xVal>
          <c:yVal>
            <c:numRef>
              <c:f>'TEPLOTA VÝSTUPU 25°C'!$C$76:$C$78</c:f>
              <c:numCache>
                <c:formatCode>General</c:formatCode>
                <c:ptCount val="3"/>
                <c:pt idx="0">
                  <c:v>6.4543982730706961</c:v>
                </c:pt>
                <c:pt idx="1">
                  <c:v>6.4543982730706961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26B-43A2-A590-776F4DB68619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B-43A2-A590-776F4DB68619}"/>
                </c:ext>
              </c:extLst>
            </c:dLbl>
            <c:dLbl>
              <c:idx val="2"/>
              <c:layout>
                <c:manualLayout>
                  <c:x val="-0.21290974622640813"/>
                  <c:y val="9.862842983905145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25°C'!$D$76:$D$78</c:f>
              <c:numCache>
                <c:formatCode>0.00</c:formatCode>
                <c:ptCount val="3"/>
                <c:pt idx="0">
                  <c:v>-5.309352517985614</c:v>
                </c:pt>
                <c:pt idx="1">
                  <c:v>-5.309352517985614</c:v>
                </c:pt>
                <c:pt idx="2">
                  <c:v>-5.309352517985614</c:v>
                </c:pt>
              </c:numCache>
            </c:numRef>
          </c:xVal>
          <c:yVal>
            <c:numRef>
              <c:f>'TEPLOTA VÝSTUPU 25°C'!$E$76:$E$78</c:f>
              <c:numCache>
                <c:formatCode>General</c:formatCode>
                <c:ptCount val="3"/>
                <c:pt idx="0">
                  <c:v>17.300559552358116</c:v>
                </c:pt>
                <c:pt idx="1">
                  <c:v>17.300559552358116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6B-43A2-A590-776F4DB68619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25°C'!$H$66:$H$67</c:f>
              <c:numCache>
                <c:formatCode>General</c:formatCode>
                <c:ptCount val="2"/>
                <c:pt idx="0">
                  <c:v>23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26B-43A2-A590-776F4DB68619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25°C'!$H$63:$H$64</c:f>
              <c:numCache>
                <c:formatCode>General</c:formatCode>
                <c:ptCount val="2"/>
                <c:pt idx="0">
                  <c:v>23</c:v>
                </c:pt>
                <c:pt idx="1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26B-43A2-A590-776F4DB68619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B-43A2-A590-776F4DB68619}"/>
                </c:ext>
              </c:extLst>
            </c:dLbl>
            <c:dLbl>
              <c:idx val="1"/>
              <c:layout>
                <c:manualLayout>
                  <c:x val="0.51896249213280388"/>
                  <c:y val="-0.2697777639715234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+ 9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64037415274787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25°C'!$J$116:$K$116</c:f>
              <c:numCache>
                <c:formatCode>General</c:formatCode>
                <c:ptCount val="2"/>
                <c:pt idx="0">
                  <c:v>4.312617190684529</c:v>
                </c:pt>
                <c:pt idx="1">
                  <c:v>4.312617190684529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26B-43A2-A590-776F4DB68619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B-43A2-A590-776F4DB68619}"/>
                </c:ext>
              </c:extLst>
            </c:dLbl>
            <c:dLbl>
              <c:idx val="1"/>
              <c:layout>
                <c:manualLayout>
                  <c:x val="0.25048051489320916"/>
                  <c:y val="-0.191455187334629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MAXIMÁLNÍ VÝKON KOMRPESORU: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+ 9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11025914864439"/>
                      <c:h val="0.114916739149502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25°C'!$J$127:$K$127</c:f>
              <c:numCache>
                <c:formatCode>General</c:formatCode>
                <c:ptCount val="2"/>
                <c:pt idx="0">
                  <c:v>14.872251866502927</c:v>
                </c:pt>
                <c:pt idx="1">
                  <c:v>14.872251866502927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CHA 16/20: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35°C'!$D$53:$D$60</c:f>
              <c:numCache>
                <c:formatCode>0.0</c:formatCode>
                <c:ptCount val="8"/>
                <c:pt idx="0">
                  <c:v>10.7</c:v>
                </c:pt>
                <c:pt idx="1">
                  <c:v>13.3</c:v>
                </c:pt>
                <c:pt idx="2">
                  <c:v>16.7</c:v>
                </c:pt>
                <c:pt idx="3">
                  <c:v>18.100000000000001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06-464E-B922-E62555BF33F9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35°C'!$C$53:$C$60</c:f>
              <c:numCache>
                <c:formatCode>0.0</c:formatCode>
                <c:ptCount val="8"/>
                <c:pt idx="0">
                  <c:v>3.5</c:v>
                </c:pt>
                <c:pt idx="1">
                  <c:v>4.2</c:v>
                </c:pt>
                <c:pt idx="2">
                  <c:v>3.7</c:v>
                </c:pt>
                <c:pt idx="3">
                  <c:v>5.0999999999999996</c:v>
                </c:pt>
                <c:pt idx="4">
                  <c:v>5.9</c:v>
                </c:pt>
                <c:pt idx="5">
                  <c:v>6.8</c:v>
                </c:pt>
                <c:pt idx="6">
                  <c:v>8.1</c:v>
                </c:pt>
                <c:pt idx="7">
                  <c:v>8.8000000000000007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C806-464E-B922-E62555BF3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35°C'!$C$66:$E$66</c:f>
              <c:numCache>
                <c:formatCode>0.00E+00</c:formatCode>
                <c:ptCount val="3"/>
                <c:pt idx="0" formatCode="General">
                  <c:v>20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35°C'!$C$67:$E$67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16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06-464E-B922-E62555BF33F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6-464E-B922-E62555BF33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6-464E-B922-E62555BF33F9}"/>
                </c:ext>
              </c:extLst>
            </c:dLbl>
            <c:dLbl>
              <c:idx val="2"/>
              <c:layout>
                <c:manualLayout>
                  <c:x val="6.5774091488880429E-2"/>
                  <c:y val="8.992592132384101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(MIN):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806-464E-B922-E62555BF33F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35°C'!$B$76:$B$78</c:f>
              <c:numCache>
                <c:formatCode>0.00</c:formatCode>
                <c:ptCount val="3"/>
                <c:pt idx="0">
                  <c:v>7.9545454545454568</c:v>
                </c:pt>
                <c:pt idx="1">
                  <c:v>7.9545454545454568</c:v>
                </c:pt>
                <c:pt idx="2">
                  <c:v>7.9545454545454568</c:v>
                </c:pt>
              </c:numCache>
            </c:numRef>
          </c:xVal>
          <c:yVal>
            <c:numRef>
              <c:f>'TEPLOTA VÝSTUPU 35°C'!$C$76:$C$78</c:f>
              <c:numCache>
                <c:formatCode>General</c:formatCode>
                <c:ptCount val="3"/>
                <c:pt idx="0">
                  <c:v>6.0227272727272716</c:v>
                </c:pt>
                <c:pt idx="1">
                  <c:v>6.0227272727272716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806-464E-B922-E62555BF33F9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06-464E-B922-E62555BF33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06-464E-B922-E62555BF33F9}"/>
                </c:ext>
              </c:extLst>
            </c:dLbl>
            <c:dLbl>
              <c:idx val="2"/>
              <c:layout>
                <c:manualLayout>
                  <c:x val="-0.21290974622640813"/>
                  <c:y val="9.862842983905145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806-464E-B922-E62555BF33F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35°C'!$D$76:$D$78</c:f>
              <c:numCache>
                <c:formatCode>0.00</c:formatCode>
                <c:ptCount val="3"/>
                <c:pt idx="0">
                  <c:v>-10.45945945945946</c:v>
                </c:pt>
                <c:pt idx="1">
                  <c:v>-10.45945945945946</c:v>
                </c:pt>
                <c:pt idx="2">
                  <c:v>-10.45945945945946</c:v>
                </c:pt>
              </c:numCache>
            </c:numRef>
          </c:xVal>
          <c:yVal>
            <c:numRef>
              <c:f>'TEPLOTA VÝSTUPU 35°C'!$E$76:$E$78</c:f>
              <c:numCache>
                <c:formatCode>General</c:formatCode>
                <c:ptCount val="3"/>
                <c:pt idx="0">
                  <c:v>15.22972972972973</c:v>
                </c:pt>
                <c:pt idx="1">
                  <c:v>15.22972972972973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806-464E-B922-E62555BF33F9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35°C'!$H$66:$H$67</c:f>
              <c:numCache>
                <c:formatCode>General</c:formatCode>
                <c:ptCount val="2"/>
                <c:pt idx="0">
                  <c:v>16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806-464E-B922-E62555BF33F9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35°C'!$H$63:$H$64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806-464E-B922-E62555BF33F9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06-464E-B922-E62555BF33F9}"/>
                </c:ext>
              </c:extLst>
            </c:dLbl>
            <c:dLbl>
              <c:idx val="1"/>
              <c:layout>
                <c:manualLayout>
                  <c:x val="0.51896249213280388"/>
                  <c:y val="-0.2697777639715234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+ 9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64037415274787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C806-464E-B922-E62555BF33F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35°C'!$J$116:$K$116</c:f>
              <c:numCache>
                <c:formatCode>General</c:formatCode>
                <c:ptCount val="2"/>
                <c:pt idx="0">
                  <c:v>4.0126567444040786</c:v>
                </c:pt>
                <c:pt idx="1">
                  <c:v>4.0126567444040786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806-464E-B922-E62555BF33F9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06-464E-B922-E62555BF33F9}"/>
                </c:ext>
              </c:extLst>
            </c:dLbl>
            <c:dLbl>
              <c:idx val="1"/>
              <c:layout>
                <c:manualLayout>
                  <c:x val="0.25048051489320916"/>
                  <c:y val="-0.191455187334629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MAXIMÁLNÍ VÝKON KOMRPESORU: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+ 9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11025914864439"/>
                      <c:h val="0.114916739149502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806-464E-B922-E62555BF33F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35°C'!$J$127:$K$127</c:f>
              <c:numCache>
                <c:formatCode>General</c:formatCode>
                <c:ptCount val="2"/>
                <c:pt idx="0">
                  <c:v>14.57112954371495</c:v>
                </c:pt>
                <c:pt idx="1">
                  <c:v>14.57112954371495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806-464E-B922-E62555BF3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CHA 16/20: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45°C'!$D$53:$D$60</c:f>
              <c:numCache>
                <c:formatCode>0.0</c:formatCode>
                <c:ptCount val="8"/>
                <c:pt idx="0">
                  <c:v>11.3</c:v>
                </c:pt>
                <c:pt idx="1">
                  <c:v>13.1</c:v>
                </c:pt>
                <c:pt idx="2">
                  <c:v>16.100000000000001</c:v>
                </c:pt>
                <c:pt idx="3">
                  <c:v>18.399999999999999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56-443C-9D36-2E4DF704BC29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45°C'!$C$53:$C$60</c:f>
              <c:numCache>
                <c:formatCode>0.0</c:formatCode>
                <c:ptCount val="8"/>
                <c:pt idx="0">
                  <c:v>3.8</c:v>
                </c:pt>
                <c:pt idx="1">
                  <c:v>3.9</c:v>
                </c:pt>
                <c:pt idx="2">
                  <c:v>3.3</c:v>
                </c:pt>
                <c:pt idx="3">
                  <c:v>4.5</c:v>
                </c:pt>
                <c:pt idx="4">
                  <c:v>5.4</c:v>
                </c:pt>
                <c:pt idx="5">
                  <c:v>6.3</c:v>
                </c:pt>
                <c:pt idx="6">
                  <c:v>7.6</c:v>
                </c:pt>
                <c:pt idx="7">
                  <c:v>8.1999999999999993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EE56-443C-9D36-2E4DF704BC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45°C'!$C$67:$E$67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56-443C-9D36-2E4DF704BC2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6-443C-9D36-2E4DF704BC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6-443C-9D36-2E4DF704BC29}"/>
                </c:ext>
              </c:extLst>
            </c:dLbl>
            <c:dLbl>
              <c:idx val="2"/>
              <c:layout>
                <c:manualLayout>
                  <c:x val="6.5774091488880429E-2"/>
                  <c:y val="8.992592132384101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(MIN):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E56-443C-9D36-2E4DF704BC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45°C'!$B$76:$B$78</c:f>
              <c:numCache>
                <c:formatCode>0.00</c:formatCode>
                <c:ptCount val="3"/>
                <c:pt idx="0">
                  <c:v>6.5516925892040252</c:v>
                </c:pt>
                <c:pt idx="1">
                  <c:v>6.5516925892040252</c:v>
                </c:pt>
                <c:pt idx="2">
                  <c:v>6.5516925892040252</c:v>
                </c:pt>
              </c:numCache>
            </c:numRef>
          </c:xVal>
          <c:yVal>
            <c:numRef>
              <c:f>'TEPLOTA VÝSTUPU 45°C'!$C$76:$C$78</c:f>
              <c:numCache>
                <c:formatCode>General</c:formatCode>
                <c:ptCount val="3"/>
                <c:pt idx="0">
                  <c:v>5.3193046660567251</c:v>
                </c:pt>
                <c:pt idx="1">
                  <c:v>5.3193046660567251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EE56-443C-9D36-2E4DF704BC29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6-443C-9D36-2E4DF704BC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6-443C-9D36-2E4DF704BC29}"/>
                </c:ext>
              </c:extLst>
            </c:dLbl>
            <c:dLbl>
              <c:idx val="2"/>
              <c:layout>
                <c:manualLayout>
                  <c:x val="-0.21290974622640813"/>
                  <c:y val="9.862842983905145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E56-443C-9D36-2E4DF704BC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45°C'!$D$76:$D$78</c:f>
              <c:numCache>
                <c:formatCode>0.00</c:formatCode>
                <c:ptCount val="3"/>
                <c:pt idx="0">
                  <c:v>-9.2377880184331804</c:v>
                </c:pt>
                <c:pt idx="1">
                  <c:v>-9.2377880184331804</c:v>
                </c:pt>
                <c:pt idx="2">
                  <c:v>-9.2377880184331804</c:v>
                </c:pt>
              </c:numCache>
            </c:numRef>
          </c:xVal>
          <c:yVal>
            <c:numRef>
              <c:f>'TEPLOTA VÝSTUPU 45°C'!$E$76:$E$78</c:f>
              <c:numCache>
                <c:formatCode>General</c:formatCode>
                <c:ptCount val="3"/>
                <c:pt idx="0">
                  <c:v>15.260829493087558</c:v>
                </c:pt>
                <c:pt idx="1">
                  <c:v>15.260829493087558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E56-443C-9D36-2E4DF704BC29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45°C'!$H$66:$H$67</c:f>
              <c:numCache>
                <c:formatCode>General</c:formatCode>
                <c:ptCount val="2"/>
                <c:pt idx="0">
                  <c:v>17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E56-443C-9D36-2E4DF704BC29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45°C'!$H$63:$H$64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E56-443C-9D36-2E4DF704BC29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56-443C-9D36-2E4DF704BC29}"/>
                </c:ext>
              </c:extLst>
            </c:dLbl>
            <c:dLbl>
              <c:idx val="1"/>
              <c:layout>
                <c:manualLayout>
                  <c:x val="0.51896249213280388"/>
                  <c:y val="-0.2697777639715234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+ 9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64037415274787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E56-443C-9D36-2E4DF704BC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45°C'!$J$116:$K$116</c:f>
              <c:numCache>
                <c:formatCode>General</c:formatCode>
                <c:ptCount val="2"/>
                <c:pt idx="0">
                  <c:v>3.675162139506154</c:v>
                </c:pt>
                <c:pt idx="1">
                  <c:v>3.675162139506154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E56-443C-9D36-2E4DF704BC29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56-443C-9D36-2E4DF704BC29}"/>
                </c:ext>
              </c:extLst>
            </c:dLbl>
            <c:dLbl>
              <c:idx val="1"/>
              <c:layout>
                <c:manualLayout>
                  <c:x val="0.25048051489320916"/>
                  <c:y val="-0.191455187334629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MAXIMÁLNÍ VÝKON KOMRPESORU: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+ 9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11025914864439"/>
                      <c:h val="0.114916739149502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E56-443C-9D36-2E4DF704BC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45°C'!$J$127:$K$127</c:f>
              <c:numCache>
                <c:formatCode>General</c:formatCode>
                <c:ptCount val="2"/>
                <c:pt idx="0">
                  <c:v>14.221862824376977</c:v>
                </c:pt>
                <c:pt idx="1">
                  <c:v>14.221862824376977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E56-443C-9D36-2E4DF704BC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CHA 16/20: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55°C'!$D$53:$D$60</c:f>
              <c:numCache>
                <c:formatCode>0.0</c:formatCode>
                <c:ptCount val="8"/>
                <c:pt idx="0">
                  <c:v>10.4</c:v>
                </c:pt>
                <c:pt idx="1">
                  <c:v>12.5</c:v>
                </c:pt>
                <c:pt idx="2">
                  <c:v>15.9</c:v>
                </c:pt>
                <c:pt idx="3">
                  <c:v>19.3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424E-46B4-89CA-E8068BEDE3A3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55°C'!$C$53:$C$60</c:f>
              <c:numCache>
                <c:formatCode>0.0</c:formatCode>
                <c:ptCount val="8"/>
                <c:pt idx="0">
                  <c:v>4</c:v>
                </c:pt>
                <c:pt idx="1">
                  <c:v>4.7</c:v>
                </c:pt>
                <c:pt idx="2">
                  <c:v>3.8</c:v>
                </c:pt>
                <c:pt idx="3">
                  <c:v>4</c:v>
                </c:pt>
                <c:pt idx="4">
                  <c:v>4.8</c:v>
                </c:pt>
                <c:pt idx="5">
                  <c:v>5.5</c:v>
                </c:pt>
                <c:pt idx="6">
                  <c:v>6.8</c:v>
                </c:pt>
                <c:pt idx="7">
                  <c:v>7.5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424E-46B4-89CA-E8068BEDE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55°C'!$C$67:$E$67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13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4E-46B4-89CA-E8068BEDE3A3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E-46B4-89CA-E8068BEDE3A3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E-46B4-89CA-E8068BEDE3A3}"/>
                </c:ext>
              </c:extLst>
            </c:dLbl>
            <c:dLbl>
              <c:idx val="2"/>
              <c:layout>
                <c:manualLayout>
                  <c:x val="6.5774091488880429E-2"/>
                  <c:y val="8.992592132384101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(MIN):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4E-46B4-89CA-E8068BEDE3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55°C'!$B$76:$B$78</c:f>
              <c:numCache>
                <c:formatCode>0.00</c:formatCode>
                <c:ptCount val="3"/>
                <c:pt idx="0">
                  <c:v>4.7528089887640466</c:v>
                </c:pt>
                <c:pt idx="1">
                  <c:v>4.7528089887640466</c:v>
                </c:pt>
                <c:pt idx="2">
                  <c:v>4.7528089887640466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55°C'!$C$76:$C$78</c:f>
              <c:numCache>
                <c:formatCode>General</c:formatCode>
                <c:ptCount val="3"/>
                <c:pt idx="0">
                  <c:v>4.440449438202247</c:v>
                </c:pt>
                <c:pt idx="1">
                  <c:v>4.440449438202247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424E-46B4-89CA-E8068BEDE3A3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E-46B4-89CA-E8068BEDE3A3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E-46B4-89CA-E8068BEDE3A3}"/>
                </c:ext>
              </c:extLst>
            </c:dLbl>
            <c:dLbl>
              <c:idx val="2"/>
              <c:layout>
                <c:manualLayout>
                  <c:x val="-0.21290974622640813"/>
                  <c:y val="9.862842983905145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24E-46B4-89CA-E8068BEDE3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55°C'!$D$76:$D$78</c:f>
              <c:numCache>
                <c:formatCode>0.00</c:formatCode>
                <c:ptCount val="3"/>
                <c:pt idx="0">
                  <c:v>-14.41747572815534</c:v>
                </c:pt>
                <c:pt idx="1">
                  <c:v>-14.41747572815534</c:v>
                </c:pt>
                <c:pt idx="2">
                  <c:v>-14.41747572815534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55°C'!$E$76:$E$78</c:f>
              <c:numCache>
                <c:formatCode>General</c:formatCode>
                <c:ptCount val="3"/>
                <c:pt idx="0">
                  <c:v>12.74757281553398</c:v>
                </c:pt>
                <c:pt idx="1">
                  <c:v>12.74757281553398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424E-46B4-89CA-E8068BEDE3A3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55°C'!$H$66:$H$67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4E-46B4-89CA-E8068BEDE3A3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55°C'!$H$63:$H$64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24E-46B4-89CA-E8068BEDE3A3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4E-46B4-89CA-E8068BEDE3A3}"/>
                </c:ext>
              </c:extLst>
            </c:dLbl>
            <c:dLbl>
              <c:idx val="1"/>
              <c:layout>
                <c:manualLayout>
                  <c:x val="0.51896249213280388"/>
                  <c:y val="-0.2697777639715234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+ 9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2464037415274787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424E-46B4-89CA-E8068BEDE3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55°C'!$J$117:$K$117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55°C'!$J$116:$K$116</c:f>
              <c:numCache>
                <c:formatCode>General</c:formatCode>
                <c:ptCount val="2"/>
                <c:pt idx="0">
                  <c:v>4.6994939006568526</c:v>
                </c:pt>
                <c:pt idx="1">
                  <c:v>4.6994939006568526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424E-46B4-89CA-E8068BEDE3A3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4E-46B4-89CA-E8068BEDE3A3}"/>
                </c:ext>
              </c:extLst>
            </c:dLbl>
            <c:dLbl>
              <c:idx val="1"/>
              <c:layout>
                <c:manualLayout>
                  <c:x val="0.25048051489320916"/>
                  <c:y val="-0.191455187334629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MAXIMÁLNÍ VÝKON KOMRPESORU: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+ 9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2911025914864439"/>
                      <c:h val="0.114916739149502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24E-46B4-89CA-E8068BEDE3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55°C'!$J$127:$K$127</c:f>
              <c:numCache>
                <c:formatCode>General</c:formatCode>
                <c:ptCount val="2"/>
                <c:pt idx="0">
                  <c:v>12.495962842773871</c:v>
                </c:pt>
                <c:pt idx="1">
                  <c:v>12.495962842773871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424E-46B4-89CA-E8068BEDE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CHA 16/20: teplota výstupu 65°C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65°C'!$D$53:$D$60</c:f>
              <c:numCache>
                <c:formatCode>0.0</c:formatCode>
                <c:ptCount val="8"/>
                <c:pt idx="0">
                  <c:v>8.1999999999999993</c:v>
                </c:pt>
                <c:pt idx="1">
                  <c:v>9.1999999999999993</c:v>
                </c:pt>
                <c:pt idx="2">
                  <c:v>14.3</c:v>
                </c:pt>
                <c:pt idx="3">
                  <c:v>18.8</c:v>
                </c:pt>
                <c:pt idx="4">
                  <c:v>20.100000000000001</c:v>
                </c:pt>
                <c:pt idx="5">
                  <c:v>20.100000000000001</c:v>
                </c:pt>
                <c:pt idx="6">
                  <c:v>20</c:v>
                </c:pt>
                <c:pt idx="7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55-490D-8F98-CF0445CE6AC5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65°C'!$B$53:$B$60</c:f>
              <c:numCache>
                <c:formatCode>0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65°C'!$C$53:$C$60</c:f>
              <c:numCache>
                <c:formatCode>0.0</c:formatCode>
                <c:ptCount val="8"/>
                <c:pt idx="1">
                  <c:v>6.4</c:v>
                </c:pt>
                <c:pt idx="2">
                  <c:v>4.2</c:v>
                </c:pt>
                <c:pt idx="3">
                  <c:v>4.5999999999999996</c:v>
                </c:pt>
                <c:pt idx="4">
                  <c:v>5.5</c:v>
                </c:pt>
                <c:pt idx="5">
                  <c:v>5.0999999999999996</c:v>
                </c:pt>
                <c:pt idx="6">
                  <c:v>6.1</c:v>
                </c:pt>
                <c:pt idx="7">
                  <c:v>6.9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A255-490D-8F98-CF0445CE6A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-13</c:v>
                </c:pt>
                <c:pt idx="2" formatCode="General">
                  <c:v>-13</c:v>
                </c:pt>
              </c:numCache>
            </c:numRef>
          </c:xVal>
          <c:yVal>
            <c:numRef>
              <c:f>'TEPLOTA VÝSTUPU 65°C'!$C$67:$E$67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23.1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5-490D-8F98-CF0445CE6AC5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5-490D-8F98-CF0445CE6A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5-490D-8F98-CF0445CE6AC5}"/>
                </c:ext>
              </c:extLst>
            </c:dLbl>
            <c:dLbl>
              <c:idx val="2"/>
              <c:layout>
                <c:manualLayout>
                  <c:x val="6.5774091488880429E-2"/>
                  <c:y val="8.992592132384101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(MIN):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55-490D-8F98-CF0445CE6A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65°C'!$B$76:$B$78</c:f>
              <c:numCache>
                <c:formatCode>0.00</c:formatCode>
                <c:ptCount val="3"/>
                <c:pt idx="0">
                  <c:v>8.4325581395348852</c:v>
                </c:pt>
                <c:pt idx="1">
                  <c:v>8.4325581395348852</c:v>
                </c:pt>
                <c:pt idx="2">
                  <c:v>8.4325581395348852</c:v>
                </c:pt>
              </c:numCache>
            </c:numRef>
          </c:xVal>
          <c:yVal>
            <c:numRef>
              <c:f>'TEPLOTA VÝSTUPU 65°C'!$C$76:$C$78</c:f>
              <c:numCache>
                <c:formatCode>General</c:formatCode>
                <c:ptCount val="3"/>
                <c:pt idx="0">
                  <c:v>5.4181395348837196</c:v>
                </c:pt>
                <c:pt idx="1">
                  <c:v>5.4181395348837196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A255-490D-8F98-CF0445CE6AC5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5-490D-8F98-CF0445CE6A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5-490D-8F98-CF0445CE6AC5}"/>
                </c:ext>
              </c:extLst>
            </c:dLbl>
            <c:dLbl>
              <c:idx val="2"/>
              <c:layout>
                <c:manualLayout>
                  <c:x val="-0.21290974622640813"/>
                  <c:y val="9.862842983905145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255-490D-8F98-CF0445CE6A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65°C'!$D$76:$D$78</c:f>
              <c:numCache>
                <c:formatCode>0.00</c:formatCode>
                <c:ptCount val="3"/>
                <c:pt idx="0">
                  <c:v>-4.0943396226415087</c:v>
                </c:pt>
                <c:pt idx="1">
                  <c:v>-4.0943396226415087</c:v>
                </c:pt>
                <c:pt idx="2">
                  <c:v>-4.0943396226415087</c:v>
                </c:pt>
              </c:numCache>
            </c:numRef>
          </c:xVal>
          <c:yVal>
            <c:numRef>
              <c:f>'TEPLOTA VÝSTUPU 65°C'!$E$76:$E$78</c:f>
              <c:numCache>
                <c:formatCode>General</c:formatCode>
                <c:ptCount val="3"/>
                <c:pt idx="0">
                  <c:v>15.752830188679244</c:v>
                </c:pt>
                <c:pt idx="1">
                  <c:v>15.752830188679244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255-490D-8F98-CF0445CE6AC5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65°C'!$G$66:$G$67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'TEPLOTA VÝSTUPU 65°C'!$H$66:$H$67</c:f>
              <c:numCache>
                <c:formatCode>General</c:formatCode>
                <c:ptCount val="2"/>
                <c:pt idx="0">
                  <c:v>23.1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255-490D-8F98-CF0445CE6AC5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-13</c:v>
                </c:pt>
              </c:numCache>
            </c:numRef>
          </c:xVal>
          <c:yVal>
            <c:numRef>
              <c:f>'TEPLOTA VÝSTUPU 65°C'!$H$63:$H$64</c:f>
              <c:numCache>
                <c:formatCode>General</c:formatCode>
                <c:ptCount val="2"/>
                <c:pt idx="0">
                  <c:v>23.1</c:v>
                </c:pt>
                <c:pt idx="1">
                  <c:v>23.1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255-490D-8F98-CF0445CE6AC5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5-490D-8F98-CF0445CE6AC5}"/>
                </c:ext>
              </c:extLst>
            </c:dLbl>
            <c:dLbl>
              <c:idx val="1"/>
              <c:layout>
                <c:manualLayout>
                  <c:x val="0.55449234722839147"/>
                  <c:y val="-0.1943560235063663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+ 9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64037415274787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255-490D-8F98-CF0445CE6A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65°C'!$J$117:$K$117</c:f>
              <c:numCache>
                <c:formatCode>General</c:formatCode>
                <c:ptCount val="2"/>
                <c:pt idx="0">
                  <c:v>-13</c:v>
                </c:pt>
                <c:pt idx="1">
                  <c:v>-15</c:v>
                </c:pt>
              </c:numCache>
            </c:numRef>
          </c:xVal>
          <c:yVal>
            <c:numRef>
              <c:f>'TEPLOTA VÝSTUPU 65°C'!$J$116:$K$116</c:f>
              <c:numCache>
                <c:formatCode>General</c:formatCode>
                <c:ptCount val="2"/>
                <c:pt idx="0">
                  <c:v>5.8506965114894642</c:v>
                </c:pt>
                <c:pt idx="1">
                  <c:v>5.8506965114894642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255-490D-8F98-CF0445CE6AC5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5-490D-8F98-CF0445CE6AC5}"/>
                </c:ext>
              </c:extLst>
            </c:dLbl>
            <c:dLbl>
              <c:idx val="1"/>
              <c:layout>
                <c:manualLayout>
                  <c:x val="0.23672702259814299"/>
                  <c:y val="-0.272678600143260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MAXIMÁLNÍ VÝKON KOMRPESORU: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+ 9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11025914864439"/>
                      <c:h val="0.114916739149502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255-490D-8F98-CF0445CE6A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65°C'!$J$128:$K$128</c:f>
              <c:numCache>
                <c:formatCode>General</c:formatCode>
                <c:ptCount val="2"/>
                <c:pt idx="0">
                  <c:v>-13</c:v>
                </c:pt>
                <c:pt idx="1">
                  <c:v>-15</c:v>
                </c:pt>
              </c:numCache>
            </c:numRef>
          </c:xVal>
          <c:yVal>
            <c:numRef>
              <c:f>'TEPLOTA VÝSTUPU 65°C'!$J$127:$K$127</c:f>
              <c:numCache>
                <c:formatCode>General</c:formatCode>
                <c:ptCount val="2"/>
                <c:pt idx="0">
                  <c:v>10.472109969651235</c:v>
                </c:pt>
                <c:pt idx="1">
                  <c:v>10.472109969651235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255-490D-8F98-CF0445CE6A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VÝKONOVÉ KŘIVKY: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2</xdr:col>
          <xdr:colOff>485775</xdr:colOff>
          <xdr:row>42</xdr:row>
          <xdr:rowOff>123825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2876550</xdr:colOff>
          <xdr:row>41</xdr:row>
          <xdr:rowOff>114300</xdr:rowOff>
        </xdr:from>
        <xdr:to>
          <xdr:col>2</xdr:col>
          <xdr:colOff>1666875</xdr:colOff>
          <xdr:row>42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41</xdr:row>
          <xdr:rowOff>95250</xdr:rowOff>
        </xdr:from>
        <xdr:to>
          <xdr:col>4</xdr:col>
          <xdr:colOff>390525</xdr:colOff>
          <xdr:row>42</xdr:row>
          <xdr:rowOff>123825</xdr:rowOff>
        </xdr:to>
        <xdr:sp macro="" textlink="">
          <xdr:nvSpPr>
            <xdr:cNvPr id="3076" name="Option Button 4" descr="OBA VÝKONY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maximálního výkonu na výkon minimální při výběru, je nutné prokliknout přes tlačítko oba výkony.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VÝKONOVÉ KŘIVKY: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2</xdr:col>
          <xdr:colOff>485775</xdr:colOff>
          <xdr:row>42</xdr:row>
          <xdr:rowOff>123825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2876550</xdr:colOff>
          <xdr:row>41</xdr:row>
          <xdr:rowOff>114300</xdr:rowOff>
        </xdr:from>
        <xdr:to>
          <xdr:col>2</xdr:col>
          <xdr:colOff>1666875</xdr:colOff>
          <xdr:row>42</xdr:row>
          <xdr:rowOff>114300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41</xdr:row>
          <xdr:rowOff>95250</xdr:rowOff>
        </xdr:from>
        <xdr:to>
          <xdr:col>4</xdr:col>
          <xdr:colOff>390525</xdr:colOff>
          <xdr:row>42</xdr:row>
          <xdr:rowOff>123825</xdr:rowOff>
        </xdr:to>
        <xdr:sp macro="" textlink="">
          <xdr:nvSpPr>
            <xdr:cNvPr id="4100" name="Option Button 4" descr="OBA VÝKONY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maximálního výkonu na výkon minimální při výběru, je nutné prokliknout přes tlačítko oba výkony.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VÝKONOVÉ KŘIVKY: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2</xdr:col>
          <xdr:colOff>485775</xdr:colOff>
          <xdr:row>42</xdr:row>
          <xdr:rowOff>123825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2876550</xdr:colOff>
          <xdr:row>41</xdr:row>
          <xdr:rowOff>114300</xdr:rowOff>
        </xdr:from>
        <xdr:to>
          <xdr:col>2</xdr:col>
          <xdr:colOff>1666875</xdr:colOff>
          <xdr:row>42</xdr:row>
          <xdr:rowOff>114300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41</xdr:row>
          <xdr:rowOff>95250</xdr:rowOff>
        </xdr:from>
        <xdr:to>
          <xdr:col>4</xdr:col>
          <xdr:colOff>390525</xdr:colOff>
          <xdr:row>42</xdr:row>
          <xdr:rowOff>123825</xdr:rowOff>
        </xdr:to>
        <xdr:sp macro="" textlink="">
          <xdr:nvSpPr>
            <xdr:cNvPr id="5124" name="Option Button 4" descr="OBA VÝKONY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maximálního výkonu na výkon minimální při výběru, je nutné prokliknout přes tlačítko oba výkony.</a:t>
          </a:r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172613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VÝKONOVÉ KŘIVKY: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2</xdr:col>
          <xdr:colOff>485775</xdr:colOff>
          <xdr:row>42</xdr:row>
          <xdr:rowOff>123825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2876550</xdr:colOff>
          <xdr:row>41</xdr:row>
          <xdr:rowOff>114300</xdr:rowOff>
        </xdr:from>
        <xdr:to>
          <xdr:col>2</xdr:col>
          <xdr:colOff>1666875</xdr:colOff>
          <xdr:row>42</xdr:row>
          <xdr:rowOff>114300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41</xdr:row>
          <xdr:rowOff>95250</xdr:rowOff>
        </xdr:from>
        <xdr:to>
          <xdr:col>4</xdr:col>
          <xdr:colOff>390525</xdr:colOff>
          <xdr:row>42</xdr:row>
          <xdr:rowOff>123825</xdr:rowOff>
        </xdr:to>
        <xdr:sp macro="" textlink="">
          <xdr:nvSpPr>
            <xdr:cNvPr id="6148" name="Option Button 4" descr="OBA VÝKONY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maximálního výkonu na výkon minimální při výběru, je nutné prokliknout přes tlačítko oba výkony.</a:t>
          </a:r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VÝKONOVÉ KŘIVKY: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2</xdr:col>
          <xdr:colOff>485775</xdr:colOff>
          <xdr:row>42</xdr:row>
          <xdr:rowOff>123825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2876550</xdr:colOff>
          <xdr:row>41</xdr:row>
          <xdr:rowOff>114300</xdr:rowOff>
        </xdr:from>
        <xdr:to>
          <xdr:col>2</xdr:col>
          <xdr:colOff>1666875</xdr:colOff>
          <xdr:row>42</xdr:row>
          <xdr:rowOff>114300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41</xdr:row>
          <xdr:rowOff>95250</xdr:rowOff>
        </xdr:from>
        <xdr:to>
          <xdr:col>4</xdr:col>
          <xdr:colOff>390525</xdr:colOff>
          <xdr:row>42</xdr:row>
          <xdr:rowOff>123825</xdr:rowOff>
        </xdr:to>
        <xdr:sp macro="" textlink="">
          <xdr:nvSpPr>
            <xdr:cNvPr id="7172" name="Option Button 4" descr="OBA VÝKONY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maximálního výkonu na výkon minimální při výběru, je nutné prokliknout přes tlačítko oba výkony.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64E2-AAE4-446B-BB32-4AE9D5606ACB}">
  <sheetPr codeName="List2">
    <pageSetUpPr fitToPage="1"/>
  </sheetPr>
  <dimension ref="A1:BF530"/>
  <sheetViews>
    <sheetView topLeftCell="A8" zoomScale="70" zoomScaleNormal="70" workbookViewId="0">
      <selection activeCell="C8" sqref="C8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58" width="9.140625" style="19"/>
    <col min="59" max="16384" width="9.140625" style="14"/>
  </cols>
  <sheetData>
    <row r="1" spans="1:13" ht="9.9499999999999993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>
      <c r="A4" s="1"/>
      <c r="B4" s="59" t="s">
        <v>0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8" t="s">
        <v>1</v>
      </c>
      <c r="B6" s="49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8" t="s">
        <v>3</v>
      </c>
      <c r="B7" s="49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8" t="s">
        <v>4</v>
      </c>
      <c r="B8" s="49"/>
      <c r="C8" s="3">
        <v>22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12"/>
      <c r="B9" s="13" t="s">
        <v>6</v>
      </c>
      <c r="C9" s="3">
        <v>4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8" t="s">
        <v>8</v>
      </c>
      <c r="B10" s="49"/>
      <c r="C10" s="3" t="s">
        <v>9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3" t="s">
        <v>10</v>
      </c>
      <c r="C11" s="16">
        <f>D64</f>
        <v>23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60" t="s">
        <v>63</v>
      </c>
      <c r="F12" s="60"/>
      <c r="G12" s="60"/>
      <c r="H12" s="60"/>
      <c r="I12" s="60"/>
      <c r="J12" s="60"/>
      <c r="K12" s="60"/>
      <c r="L12" s="60"/>
      <c r="M12" s="2"/>
    </row>
    <row r="13" spans="1:13">
      <c r="A13" s="1"/>
      <c r="B13" s="61" t="s">
        <v>11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9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19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19" customForma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19" customForma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s="19" customFormat="1">
      <c r="A51" s="20"/>
      <c r="B51" s="20"/>
      <c r="C51" s="20"/>
    </row>
    <row r="52" spans="1:13" s="19" customFormat="1">
      <c r="A52" s="63" t="s">
        <v>23</v>
      </c>
      <c r="B52" s="21" t="s">
        <v>20</v>
      </c>
      <c r="C52" s="21" t="s">
        <v>55</v>
      </c>
      <c r="D52" s="21" t="s">
        <v>56</v>
      </c>
      <c r="E52" s="64" t="s">
        <v>32</v>
      </c>
      <c r="F52" s="64"/>
      <c r="G52" s="64"/>
      <c r="H52" s="64"/>
    </row>
    <row r="53" spans="1:13" s="19" customFormat="1" ht="15" customHeight="1">
      <c r="A53" s="63"/>
      <c r="B53" s="22">
        <v>-20</v>
      </c>
      <c r="C53" s="24">
        <v>3.3</v>
      </c>
      <c r="D53" s="24">
        <v>7.7</v>
      </c>
      <c r="E53" s="65" t="s">
        <v>33</v>
      </c>
      <c r="F53" s="65"/>
      <c r="G53" s="17" t="s">
        <v>9</v>
      </c>
    </row>
    <row r="54" spans="1:13" s="19" customFormat="1">
      <c r="A54" s="63"/>
      <c r="B54" s="22">
        <v>-15</v>
      </c>
      <c r="C54" s="24">
        <v>4.5</v>
      </c>
      <c r="D54" s="24">
        <v>13.6</v>
      </c>
      <c r="E54" s="65"/>
      <c r="F54" s="65"/>
      <c r="G54" s="17" t="s">
        <v>15</v>
      </c>
    </row>
    <row r="55" spans="1:13" s="19" customFormat="1" ht="15" customHeight="1">
      <c r="A55" s="63"/>
      <c r="B55" s="22">
        <v>-7</v>
      </c>
      <c r="C55" s="24">
        <v>4</v>
      </c>
      <c r="D55" s="24">
        <v>17</v>
      </c>
      <c r="E55" s="65" t="s">
        <v>34</v>
      </c>
      <c r="F55" s="65"/>
      <c r="G55" s="17">
        <v>15</v>
      </c>
    </row>
    <row r="56" spans="1:13" s="19" customFormat="1">
      <c r="A56" s="63"/>
      <c r="B56" s="22">
        <v>2</v>
      </c>
      <c r="C56" s="24">
        <v>5.5</v>
      </c>
      <c r="D56" s="24">
        <v>18.600000000000001</v>
      </c>
      <c r="E56" s="65"/>
      <c r="F56" s="65"/>
      <c r="G56" s="17">
        <v>20</v>
      </c>
    </row>
    <row r="57" spans="1:13" s="19" customFormat="1" ht="15" customHeight="1">
      <c r="A57" s="63"/>
      <c r="B57" s="22">
        <v>7</v>
      </c>
      <c r="C57" s="24">
        <v>6.4</v>
      </c>
      <c r="D57" s="24">
        <v>20</v>
      </c>
      <c r="E57" s="65" t="s">
        <v>35</v>
      </c>
      <c r="F57" s="65"/>
      <c r="G57" s="17">
        <v>-12</v>
      </c>
    </row>
    <row r="58" spans="1:13" s="19" customFormat="1">
      <c r="A58" s="63"/>
      <c r="B58" s="22">
        <v>14</v>
      </c>
      <c r="C58" s="24">
        <v>7.3</v>
      </c>
      <c r="D58" s="24">
        <v>20</v>
      </c>
      <c r="E58" s="65"/>
      <c r="F58" s="65"/>
      <c r="G58" s="17">
        <v>-15</v>
      </c>
    </row>
    <row r="59" spans="1:13" s="19" customFormat="1" ht="15" customHeight="1">
      <c r="A59" s="63"/>
      <c r="B59" s="22">
        <v>25</v>
      </c>
      <c r="C59" s="24">
        <v>8.4</v>
      </c>
      <c r="D59" s="24">
        <v>20</v>
      </c>
      <c r="E59" s="65"/>
      <c r="F59" s="65"/>
      <c r="G59" s="17">
        <v>-17</v>
      </c>
    </row>
    <row r="60" spans="1:13" s="19" customFormat="1">
      <c r="A60" s="63"/>
      <c r="B60" s="22">
        <v>35</v>
      </c>
      <c r="C60" s="24">
        <v>11.6</v>
      </c>
      <c r="D60" s="24">
        <v>20</v>
      </c>
      <c r="E60" s="65"/>
      <c r="F60" s="65"/>
      <c r="G60" s="17">
        <v>-20</v>
      </c>
    </row>
    <row r="61" spans="1:13" s="19" customFormat="1" ht="15.75" customHeight="1">
      <c r="A61" s="63"/>
      <c r="B61" s="25"/>
      <c r="C61" s="26"/>
      <c r="D61" s="26"/>
    </row>
    <row r="62" spans="1:13" s="19" customFormat="1">
      <c r="A62" s="63" t="s">
        <v>24</v>
      </c>
      <c r="B62" s="17" t="s">
        <v>25</v>
      </c>
      <c r="C62" s="27" t="s">
        <v>12</v>
      </c>
      <c r="D62" s="27" t="s">
        <v>13</v>
      </c>
      <c r="E62" s="17"/>
      <c r="F62" s="66" t="s">
        <v>30</v>
      </c>
      <c r="G62" s="18" t="s">
        <v>12</v>
      </c>
      <c r="H62" s="18" t="s">
        <v>13</v>
      </c>
    </row>
    <row r="63" spans="1:13" s="19" customFormat="1" ht="15" customHeight="1">
      <c r="A63" s="63"/>
      <c r="B63" s="28" t="s">
        <v>14</v>
      </c>
      <c r="C63" s="27">
        <f>C7</f>
        <v>15</v>
      </c>
      <c r="D63" s="27">
        <f>C6</f>
        <v>-12</v>
      </c>
      <c r="E63" s="27" t="s">
        <v>2</v>
      </c>
      <c r="F63" s="66"/>
      <c r="G63" s="29">
        <v>-20</v>
      </c>
      <c r="H63" s="18">
        <f>D64</f>
        <v>23</v>
      </c>
    </row>
    <row r="64" spans="1:13" s="19" customFormat="1">
      <c r="A64" s="63"/>
      <c r="B64" s="28" t="s">
        <v>4</v>
      </c>
      <c r="C64" s="30">
        <v>0</v>
      </c>
      <c r="D64" s="27">
        <f>IF(C10="OTOPNÁ TĚLESA",(C8+0.25*C9)*1.1,(C8+0.25*C9*1))</f>
        <v>23</v>
      </c>
      <c r="E64" s="27" t="s">
        <v>5</v>
      </c>
      <c r="F64" s="66"/>
      <c r="G64" s="18">
        <f>D63</f>
        <v>-12</v>
      </c>
      <c r="H64" s="18">
        <f>D64</f>
        <v>23</v>
      </c>
    </row>
    <row r="65" spans="1:10" s="19" customFormat="1" ht="15" customHeight="1">
      <c r="A65" s="63"/>
      <c r="B65" s="64" t="s">
        <v>26</v>
      </c>
      <c r="C65" s="64"/>
      <c r="D65" s="64"/>
      <c r="E65" s="64"/>
      <c r="F65" s="66" t="s">
        <v>31</v>
      </c>
      <c r="G65" s="18" t="s">
        <v>12</v>
      </c>
      <c r="H65" s="18" t="s">
        <v>13</v>
      </c>
    </row>
    <row r="66" spans="1:10" s="19" customFormat="1" ht="15" customHeight="1">
      <c r="A66" s="63"/>
      <c r="B66" s="18" t="s">
        <v>12</v>
      </c>
      <c r="C66" s="18">
        <f>C63</f>
        <v>15</v>
      </c>
      <c r="D66" s="31">
        <f>D63</f>
        <v>-12</v>
      </c>
      <c r="E66" s="18">
        <f>D63</f>
        <v>-12</v>
      </c>
      <c r="F66" s="66"/>
      <c r="G66" s="29">
        <f>G64</f>
        <v>-12</v>
      </c>
      <c r="H66" s="18">
        <f>H63</f>
        <v>23</v>
      </c>
    </row>
    <row r="67" spans="1:10" s="19" customFormat="1" ht="15.75" customHeight="1">
      <c r="A67" s="63"/>
      <c r="B67" s="18" t="s">
        <v>13</v>
      </c>
      <c r="C67" s="31">
        <f>C64</f>
        <v>0</v>
      </c>
      <c r="D67" s="18">
        <f>D64</f>
        <v>23</v>
      </c>
      <c r="E67" s="31">
        <f>C64</f>
        <v>0</v>
      </c>
      <c r="F67" s="66"/>
      <c r="G67" s="18">
        <f>G64</f>
        <v>-12</v>
      </c>
      <c r="H67" s="18">
        <v>0</v>
      </c>
    </row>
    <row r="68" spans="1:10" s="19" customFormat="1" ht="15" customHeight="1">
      <c r="A68" s="63"/>
      <c r="B68" s="64" t="s">
        <v>27</v>
      </c>
      <c r="C68" s="64"/>
      <c r="D68" s="64"/>
      <c r="E68" s="64"/>
    </row>
    <row r="69" spans="1:10" s="19" customFormat="1" ht="15" customHeight="1">
      <c r="A69" s="63"/>
      <c r="B69" s="18" t="s">
        <v>28</v>
      </c>
      <c r="C69" s="32" t="s">
        <v>12</v>
      </c>
      <c r="D69" s="33" t="s">
        <v>13</v>
      </c>
      <c r="E69" s="67"/>
    </row>
    <row r="70" spans="1:10" s="19" customFormat="1" ht="15" customHeight="1">
      <c r="A70" s="63"/>
      <c r="B70" s="32">
        <v>1</v>
      </c>
      <c r="C70" s="32">
        <f>C63</f>
        <v>15</v>
      </c>
      <c r="D70" s="33">
        <f>C64</f>
        <v>0</v>
      </c>
      <c r="E70" s="67"/>
    </row>
    <row r="71" spans="1:10" s="19" customFormat="1" ht="15.75" customHeight="1">
      <c r="A71" s="63"/>
      <c r="B71" s="32">
        <v>2</v>
      </c>
      <c r="C71" s="32">
        <f>D63</f>
        <v>-12</v>
      </c>
      <c r="D71" s="32">
        <f>D64</f>
        <v>23</v>
      </c>
      <c r="E71" s="67"/>
    </row>
    <row r="72" spans="1:10" s="19" customFormat="1">
      <c r="A72" s="63"/>
      <c r="B72" s="34"/>
      <c r="C72" s="34" t="s">
        <v>16</v>
      </c>
      <c r="D72" s="34" t="s">
        <v>17</v>
      </c>
      <c r="E72" s="67"/>
    </row>
    <row r="73" spans="1:10" s="19" customFormat="1">
      <c r="A73" s="63"/>
      <c r="B73" s="18" t="s">
        <v>29</v>
      </c>
      <c r="C73" s="35" cm="1">
        <f t="array" ref="C73:D73">LINEST(D70:D71,C70:C71,1)</f>
        <v>-0.85185185185185197</v>
      </c>
      <c r="D73" s="36">
        <v>12.777777777777779</v>
      </c>
      <c r="E73" s="67"/>
    </row>
    <row r="74" spans="1:10" s="19" customFormat="1" ht="15" customHeight="1">
      <c r="A74" s="63" t="s">
        <v>36</v>
      </c>
      <c r="B74" s="68" t="s">
        <v>38</v>
      </c>
      <c r="C74" s="68"/>
      <c r="D74" s="68" t="s">
        <v>37</v>
      </c>
      <c r="E74" s="68"/>
      <c r="F74" s="63"/>
      <c r="G74" s="63"/>
      <c r="H74" s="63"/>
      <c r="I74" s="63"/>
      <c r="J74" s="63"/>
    </row>
    <row r="75" spans="1:10" s="19" customFormat="1" ht="15" customHeight="1">
      <c r="A75" s="63"/>
      <c r="B75" s="30" t="s">
        <v>12</v>
      </c>
      <c r="C75" s="30" t="s">
        <v>13</v>
      </c>
      <c r="D75" s="30" t="s">
        <v>12</v>
      </c>
      <c r="E75" s="30" t="s">
        <v>13</v>
      </c>
      <c r="F75" s="63"/>
      <c r="G75" s="63"/>
      <c r="H75" s="63"/>
      <c r="I75" s="63"/>
      <c r="J75" s="63"/>
    </row>
    <row r="76" spans="1:10" s="19" customFormat="1" ht="15" customHeight="1">
      <c r="A76" s="63"/>
      <c r="B76" s="37">
        <f>B77</f>
        <v>7.4230976794387482</v>
      </c>
      <c r="C76" s="38">
        <f>C77</f>
        <v>6.4543982730706961</v>
      </c>
      <c r="D76" s="37">
        <f>D77</f>
        <v>-5.309352517985614</v>
      </c>
      <c r="E76" s="38">
        <f>E77</f>
        <v>17.300559552358116</v>
      </c>
      <c r="F76" s="63"/>
      <c r="G76" s="63"/>
      <c r="H76" s="63"/>
      <c r="I76" s="63"/>
      <c r="J76" s="63"/>
    </row>
    <row r="77" spans="1:10" s="19" customFormat="1" ht="15" customHeight="1">
      <c r="A77" s="63"/>
      <c r="B77" s="39">
        <f>J89</f>
        <v>7.4230976794387482</v>
      </c>
      <c r="C77" s="38">
        <f>J88</f>
        <v>6.4543982730706961</v>
      </c>
      <c r="D77" s="37">
        <f>J100</f>
        <v>-5.309352517985614</v>
      </c>
      <c r="E77" s="40">
        <f>J99</f>
        <v>17.300559552358116</v>
      </c>
      <c r="F77" s="63"/>
      <c r="G77" s="63"/>
      <c r="H77" s="63"/>
      <c r="I77" s="63"/>
      <c r="J77" s="63"/>
    </row>
    <row r="78" spans="1:10" s="19" customFormat="1" ht="15" customHeight="1">
      <c r="A78" s="63"/>
      <c r="B78" s="37">
        <f>B77</f>
        <v>7.4230976794387482</v>
      </c>
      <c r="C78" s="38">
        <v>0</v>
      </c>
      <c r="D78" s="37">
        <f>D77</f>
        <v>-5.309352517985614</v>
      </c>
      <c r="E78" s="38">
        <v>0</v>
      </c>
      <c r="F78" s="63"/>
      <c r="G78" s="63"/>
      <c r="H78" s="63"/>
      <c r="I78" s="63"/>
      <c r="J78" s="63"/>
    </row>
    <row r="79" spans="1:10" s="19" customFormat="1" ht="15" customHeight="1">
      <c r="A79" s="63"/>
      <c r="B79" s="67" t="s">
        <v>39</v>
      </c>
      <c r="C79" s="67"/>
      <c r="D79" s="67"/>
      <c r="E79" s="67"/>
      <c r="F79" s="67"/>
      <c r="G79" s="67"/>
      <c r="H79" s="67"/>
      <c r="I79" s="67"/>
      <c r="J79" s="67"/>
    </row>
    <row r="80" spans="1:10" s="19" customFormat="1" ht="15" customHeight="1">
      <c r="A80" s="63"/>
      <c r="B80" s="19" t="s">
        <v>41</v>
      </c>
      <c r="C80" s="19" t="s">
        <v>42</v>
      </c>
      <c r="D80" s="19" t="s">
        <v>13</v>
      </c>
      <c r="E80" s="19" t="s">
        <v>18</v>
      </c>
      <c r="F80" s="19" t="s">
        <v>19</v>
      </c>
      <c r="G80" s="19" t="s">
        <v>43</v>
      </c>
      <c r="H80" s="67" t="s">
        <v>44</v>
      </c>
      <c r="I80" s="67"/>
      <c r="J80" s="67"/>
    </row>
    <row r="81" spans="1:10" s="19" customFormat="1" ht="15" customHeight="1">
      <c r="A81" s="63"/>
      <c r="B81" s="19">
        <f t="shared" ref="B81:C89" si="0">B53</f>
        <v>-20</v>
      </c>
      <c r="C81" s="19">
        <f t="shared" si="0"/>
        <v>3.3</v>
      </c>
      <c r="D81" s="19">
        <f>$C$73*B81+$D$73</f>
        <v>29.814814814814817</v>
      </c>
      <c r="E81" s="19">
        <f>D81-C81</f>
        <v>26.514814814814816</v>
      </c>
      <c r="F81" s="19">
        <f>IF(SIGN(E81*E82)=1,0,1)</f>
        <v>0</v>
      </c>
      <c r="G81" s="69">
        <f>MATCH(1,F81:F89,0)</f>
        <v>5</v>
      </c>
      <c r="H81" s="19" t="s">
        <v>12</v>
      </c>
      <c r="I81" s="19" t="s">
        <v>45</v>
      </c>
      <c r="J81" s="19" t="s">
        <v>46</v>
      </c>
    </row>
    <row r="82" spans="1:10" s="19" customFormat="1" ht="15" customHeight="1">
      <c r="A82" s="63"/>
      <c r="B82" s="19">
        <f t="shared" si="0"/>
        <v>-15</v>
      </c>
      <c r="C82" s="19">
        <f t="shared" si="0"/>
        <v>4.5</v>
      </c>
      <c r="D82" s="19">
        <f t="shared" ref="D82:D89" si="1">$C$73*B82+$D$73</f>
        <v>25.555555555555557</v>
      </c>
      <c r="E82" s="19">
        <f t="shared" ref="E82:E89" si="2">D82-C82</f>
        <v>21.055555555555557</v>
      </c>
      <c r="F82" s="19">
        <f t="shared" ref="F82:F88" si="3">IF(SIGN(E82*E83)=1,0,1)</f>
        <v>0</v>
      </c>
      <c r="G82" s="69"/>
      <c r="H82" s="19">
        <f>INDEX(B81:B89,G81)</f>
        <v>7</v>
      </c>
      <c r="I82" s="19">
        <f>INDEX(C81:C89,G81)</f>
        <v>6.4</v>
      </c>
      <c r="J82" s="19">
        <f>INDEX(D81:D89,G81)</f>
        <v>6.8148148148148149</v>
      </c>
    </row>
    <row r="83" spans="1:10" s="19" customFormat="1" ht="15" customHeight="1">
      <c r="A83" s="63"/>
      <c r="B83" s="19">
        <f t="shared" si="0"/>
        <v>-7</v>
      </c>
      <c r="C83" s="19">
        <f t="shared" si="0"/>
        <v>4</v>
      </c>
      <c r="D83" s="19">
        <f t="shared" si="1"/>
        <v>18.74074074074074</v>
      </c>
      <c r="E83" s="19">
        <f t="shared" si="2"/>
        <v>14.74074074074074</v>
      </c>
      <c r="F83" s="19">
        <f t="shared" si="3"/>
        <v>0</v>
      </c>
      <c r="G83" s="69"/>
      <c r="H83" s="19">
        <f>INDEX(B81:B89,G81+1)</f>
        <v>14</v>
      </c>
      <c r="I83" s="19">
        <f>INDEX(C81:C89,G81+1)</f>
        <v>7.3</v>
      </c>
      <c r="J83" s="19">
        <f>INDEX(D81:D89,G81+1)</f>
        <v>0.85185185185185119</v>
      </c>
    </row>
    <row r="84" spans="1:10" s="19" customFormat="1" ht="15" customHeight="1">
      <c r="A84" s="63"/>
      <c r="B84" s="19">
        <f t="shared" si="0"/>
        <v>2</v>
      </c>
      <c r="C84" s="19">
        <f t="shared" si="0"/>
        <v>5.5</v>
      </c>
      <c r="D84" s="19">
        <f t="shared" si="1"/>
        <v>11.074074074074074</v>
      </c>
      <c r="E84" s="19">
        <f t="shared" si="2"/>
        <v>5.5740740740740744</v>
      </c>
      <c r="F84" s="19">
        <f t="shared" si="3"/>
        <v>0</v>
      </c>
      <c r="G84" s="69"/>
      <c r="H84" s="67" t="s">
        <v>47</v>
      </c>
      <c r="I84" s="67"/>
      <c r="J84" s="67"/>
    </row>
    <row r="85" spans="1:10" s="19" customFormat="1">
      <c r="A85" s="63"/>
      <c r="B85" s="19">
        <f t="shared" si="0"/>
        <v>7</v>
      </c>
      <c r="C85" s="19">
        <f t="shared" si="0"/>
        <v>6.4</v>
      </c>
      <c r="D85" s="19">
        <f t="shared" si="1"/>
        <v>6.8148148148148149</v>
      </c>
      <c r="E85" s="19">
        <f t="shared" si="2"/>
        <v>0.41481481481481453</v>
      </c>
      <c r="F85" s="19">
        <f t="shared" si="3"/>
        <v>1</v>
      </c>
      <c r="G85" s="69"/>
      <c r="H85" s="32" t="s">
        <v>21</v>
      </c>
      <c r="I85" s="19">
        <f>SLOPE(I82:I83,H82:H83)</f>
        <v>0.1285714285714285</v>
      </c>
      <c r="J85" s="19">
        <f>SLOPE(J82:J83,H82:H83)</f>
        <v>-0.85185185185185197</v>
      </c>
    </row>
    <row r="86" spans="1:10" s="19" customFormat="1">
      <c r="A86" s="63"/>
      <c r="B86" s="19">
        <f t="shared" si="0"/>
        <v>14</v>
      </c>
      <c r="C86" s="19">
        <f t="shared" si="0"/>
        <v>7.3</v>
      </c>
      <c r="D86" s="19">
        <f t="shared" si="1"/>
        <v>0.85185185185185119</v>
      </c>
      <c r="E86" s="19">
        <f t="shared" si="2"/>
        <v>-6.4481481481481486</v>
      </c>
      <c r="F86" s="19">
        <f t="shared" si="3"/>
        <v>0</v>
      </c>
      <c r="G86" s="69"/>
      <c r="H86" s="32" t="s">
        <v>22</v>
      </c>
      <c r="I86" s="19">
        <f>INTERCEPT(I82:I83,H82:H83)</f>
        <v>5.5</v>
      </c>
      <c r="J86" s="19">
        <f>INTERCEPT(J82:J83,H82:H83)</f>
        <v>12.777777777777779</v>
      </c>
    </row>
    <row r="87" spans="1:10" s="19" customFormat="1">
      <c r="A87" s="63"/>
      <c r="B87" s="19">
        <f t="shared" si="0"/>
        <v>25</v>
      </c>
      <c r="C87" s="19">
        <f t="shared" si="0"/>
        <v>8.4</v>
      </c>
      <c r="D87" s="19">
        <f t="shared" si="1"/>
        <v>-8.518518518518519</v>
      </c>
      <c r="E87" s="19">
        <f t="shared" si="2"/>
        <v>-16.918518518518518</v>
      </c>
      <c r="F87" s="19">
        <f t="shared" si="3"/>
        <v>0</v>
      </c>
      <c r="G87" s="69"/>
      <c r="H87" s="67" t="s">
        <v>48</v>
      </c>
      <c r="I87" s="67"/>
      <c r="J87" s="67"/>
    </row>
    <row r="88" spans="1:10" s="19" customFormat="1">
      <c r="A88" s="63"/>
      <c r="B88" s="19">
        <f t="shared" si="0"/>
        <v>35</v>
      </c>
      <c r="C88" s="19">
        <f t="shared" si="0"/>
        <v>11.6</v>
      </c>
      <c r="D88" s="19">
        <f t="shared" si="1"/>
        <v>-17.037037037037042</v>
      </c>
      <c r="E88" s="19">
        <f t="shared" si="2"/>
        <v>-28.63703703703704</v>
      </c>
      <c r="F88" s="19">
        <f t="shared" si="3"/>
        <v>1</v>
      </c>
      <c r="G88" s="69"/>
      <c r="H88" s="67" t="s">
        <v>49</v>
      </c>
      <c r="I88" s="67"/>
      <c r="J88" s="41">
        <f>(J85*I86-I85*J86)/(J85-I85)</f>
        <v>6.4543982730706961</v>
      </c>
    </row>
    <row r="89" spans="1:10" s="19" customFormat="1">
      <c r="A89" s="63"/>
      <c r="B89" s="19">
        <f t="shared" si="0"/>
        <v>0</v>
      </c>
      <c r="C89" s="19">
        <f t="shared" si="0"/>
        <v>0</v>
      </c>
      <c r="D89" s="19">
        <f t="shared" si="1"/>
        <v>12.777777777777779</v>
      </c>
      <c r="E89" s="19">
        <f t="shared" si="2"/>
        <v>12.777777777777779</v>
      </c>
      <c r="F89" s="19">
        <f>H67</f>
        <v>0</v>
      </c>
      <c r="G89" s="69"/>
      <c r="H89" s="67" t="s">
        <v>50</v>
      </c>
      <c r="I89" s="67"/>
      <c r="J89" s="41">
        <f>(J88-J86)/J85</f>
        <v>7.4230976794387482</v>
      </c>
    </row>
    <row r="90" spans="1:10" s="19" customFormat="1">
      <c r="A90" s="63"/>
      <c r="B90" s="67" t="s">
        <v>40</v>
      </c>
      <c r="C90" s="67"/>
      <c r="D90" s="67"/>
      <c r="E90" s="67"/>
      <c r="F90" s="67"/>
      <c r="G90" s="67"/>
      <c r="H90" s="67"/>
      <c r="I90" s="67"/>
      <c r="J90" s="67"/>
    </row>
    <row r="91" spans="1:10" s="19" customFormat="1">
      <c r="A91" s="63"/>
      <c r="B91" s="19" t="s">
        <v>41</v>
      </c>
      <c r="C91" s="19" t="s">
        <v>42</v>
      </c>
      <c r="D91" s="19" t="s">
        <v>13</v>
      </c>
      <c r="E91" s="19" t="s">
        <v>18</v>
      </c>
      <c r="F91" s="19" t="s">
        <v>19</v>
      </c>
      <c r="G91" s="19" t="s">
        <v>43</v>
      </c>
      <c r="H91" s="67" t="s">
        <v>44</v>
      </c>
      <c r="I91" s="67"/>
      <c r="J91" s="67"/>
    </row>
    <row r="92" spans="1:10" s="19" customFormat="1">
      <c r="A92" s="63"/>
      <c r="B92" s="19">
        <f>B53</f>
        <v>-20</v>
      </c>
      <c r="C92" s="19">
        <f>D53</f>
        <v>7.7</v>
      </c>
      <c r="D92" s="19">
        <f>$C$73*B92+$D$73</f>
        <v>29.814814814814817</v>
      </c>
      <c r="E92" s="19">
        <f>D92-C92</f>
        <v>22.114814814814817</v>
      </c>
      <c r="F92" s="19">
        <f>IF(SIGN(E92*E93)=1,0,1)</f>
        <v>0</v>
      </c>
      <c r="G92" s="69">
        <f>MATCH(1,F92:F100,0)</f>
        <v>3</v>
      </c>
      <c r="H92" s="19" t="s">
        <v>12</v>
      </c>
      <c r="I92" s="19" t="s">
        <v>45</v>
      </c>
      <c r="J92" s="19" t="s">
        <v>46</v>
      </c>
    </row>
    <row r="93" spans="1:10" s="19" customFormat="1">
      <c r="A93" s="63"/>
      <c r="B93" s="19">
        <f t="shared" ref="B93:B100" si="4">B54</f>
        <v>-15</v>
      </c>
      <c r="C93" s="19">
        <f t="shared" ref="C93:C100" si="5">D54</f>
        <v>13.6</v>
      </c>
      <c r="D93" s="19">
        <f t="shared" ref="D93:D100" si="6">$C$73*B93+$D$73</f>
        <v>25.555555555555557</v>
      </c>
      <c r="E93" s="19">
        <f t="shared" ref="E93:E100" si="7">D93-C93</f>
        <v>11.955555555555557</v>
      </c>
      <c r="F93" s="19">
        <f t="shared" ref="F93:F99" si="8">IF(SIGN(E93*E94)=1,0,1)</f>
        <v>0</v>
      </c>
      <c r="G93" s="69"/>
      <c r="H93" s="19">
        <f>INDEX(B92:B100,G92)</f>
        <v>-7</v>
      </c>
      <c r="I93" s="19">
        <f>INDEX(C92:C100,G92)</f>
        <v>17</v>
      </c>
      <c r="J93" s="19">
        <f>INDEX(D92:D100,G92)</f>
        <v>18.74074074074074</v>
      </c>
    </row>
    <row r="94" spans="1:10" s="19" customFormat="1">
      <c r="A94" s="63"/>
      <c r="B94" s="19">
        <f t="shared" si="4"/>
        <v>-7</v>
      </c>
      <c r="C94" s="19">
        <f t="shared" si="5"/>
        <v>17</v>
      </c>
      <c r="D94" s="19">
        <f t="shared" si="6"/>
        <v>18.74074074074074</v>
      </c>
      <c r="E94" s="19">
        <f t="shared" si="7"/>
        <v>1.7407407407407405</v>
      </c>
      <c r="F94" s="19">
        <f t="shared" si="8"/>
        <v>1</v>
      </c>
      <c r="G94" s="69"/>
      <c r="H94" s="19">
        <f>INDEX(B92:B100,G92+1)</f>
        <v>2</v>
      </c>
      <c r="I94" s="19">
        <f>INDEX(C92:C100,G92+1)</f>
        <v>18.600000000000001</v>
      </c>
      <c r="J94" s="19">
        <f>INDEX(D92:D100,G92+1)</f>
        <v>11.074074074074074</v>
      </c>
    </row>
    <row r="95" spans="1:10" s="19" customFormat="1">
      <c r="A95" s="63"/>
      <c r="B95" s="19">
        <f t="shared" si="4"/>
        <v>2</v>
      </c>
      <c r="C95" s="19">
        <f t="shared" si="5"/>
        <v>18.600000000000001</v>
      </c>
      <c r="D95" s="19">
        <f t="shared" si="6"/>
        <v>11.074074074074074</v>
      </c>
      <c r="E95" s="19">
        <f t="shared" si="7"/>
        <v>-7.525925925925927</v>
      </c>
      <c r="F95" s="19">
        <f t="shared" si="8"/>
        <v>0</v>
      </c>
      <c r="G95" s="69"/>
      <c r="H95" s="67" t="s">
        <v>47</v>
      </c>
      <c r="I95" s="67"/>
      <c r="J95" s="67"/>
    </row>
    <row r="96" spans="1:10" s="19" customFormat="1">
      <c r="A96" s="63"/>
      <c r="B96" s="19">
        <f t="shared" si="4"/>
        <v>7</v>
      </c>
      <c r="C96" s="19">
        <f t="shared" si="5"/>
        <v>20</v>
      </c>
      <c r="D96" s="19">
        <f t="shared" si="6"/>
        <v>6.8148148148148149</v>
      </c>
      <c r="E96" s="19">
        <f t="shared" si="7"/>
        <v>-13.185185185185185</v>
      </c>
      <c r="F96" s="19">
        <f t="shared" si="8"/>
        <v>0</v>
      </c>
      <c r="G96" s="69"/>
      <c r="H96" s="32" t="s">
        <v>21</v>
      </c>
      <c r="I96" s="19">
        <f>SLOPE(I93:I94,H93:H94)</f>
        <v>0.17777777777777792</v>
      </c>
      <c r="J96" s="19">
        <f>SLOPE(J93:J94,H93:H94)</f>
        <v>-0.85185185185185186</v>
      </c>
    </row>
    <row r="97" spans="1:10" s="19" customFormat="1">
      <c r="A97" s="63"/>
      <c r="B97" s="19">
        <f t="shared" si="4"/>
        <v>14</v>
      </c>
      <c r="C97" s="19">
        <f t="shared" si="5"/>
        <v>20</v>
      </c>
      <c r="D97" s="19">
        <f t="shared" si="6"/>
        <v>0.85185185185185119</v>
      </c>
      <c r="E97" s="19">
        <f t="shared" si="7"/>
        <v>-19.148148148148149</v>
      </c>
      <c r="F97" s="19">
        <f t="shared" si="8"/>
        <v>0</v>
      </c>
      <c r="G97" s="69"/>
      <c r="H97" s="32" t="s">
        <v>22</v>
      </c>
      <c r="I97" s="19">
        <f>INTERCEPT(I93:I94,H93:H94)</f>
        <v>18.244444444444447</v>
      </c>
      <c r="J97" s="19">
        <f>INTERCEPT(J93:J94,H93:H94)</f>
        <v>12.777777777777779</v>
      </c>
    </row>
    <row r="98" spans="1:10" s="19" customFormat="1">
      <c r="A98" s="63"/>
      <c r="B98" s="19">
        <f t="shared" si="4"/>
        <v>25</v>
      </c>
      <c r="C98" s="19">
        <f t="shared" si="5"/>
        <v>20</v>
      </c>
      <c r="D98" s="19">
        <f t="shared" si="6"/>
        <v>-8.518518518518519</v>
      </c>
      <c r="E98" s="19">
        <f t="shared" si="7"/>
        <v>-28.518518518518519</v>
      </c>
      <c r="F98" s="19">
        <f t="shared" si="8"/>
        <v>0</v>
      </c>
      <c r="G98" s="69"/>
      <c r="H98" s="67" t="s">
        <v>48</v>
      </c>
      <c r="I98" s="67"/>
      <c r="J98" s="67"/>
    </row>
    <row r="99" spans="1:10" s="19" customFormat="1">
      <c r="A99" s="63"/>
      <c r="B99" s="19">
        <f t="shared" si="4"/>
        <v>35</v>
      </c>
      <c r="C99" s="19">
        <f t="shared" si="5"/>
        <v>20</v>
      </c>
      <c r="D99" s="19">
        <f t="shared" si="6"/>
        <v>-17.037037037037042</v>
      </c>
      <c r="E99" s="19">
        <f t="shared" si="7"/>
        <v>-37.037037037037038</v>
      </c>
      <c r="F99" s="19">
        <f t="shared" si="8"/>
        <v>1</v>
      </c>
      <c r="G99" s="69"/>
      <c r="H99" s="67" t="s">
        <v>49</v>
      </c>
      <c r="I99" s="67"/>
      <c r="J99" s="41">
        <f>(J96*I97-I96*J97)/(J96-I96)</f>
        <v>17.300559552358116</v>
      </c>
    </row>
    <row r="100" spans="1:10" s="19" customFormat="1">
      <c r="A100" s="63"/>
      <c r="B100" s="19">
        <f t="shared" si="4"/>
        <v>0</v>
      </c>
      <c r="C100" s="19">
        <f t="shared" si="5"/>
        <v>0</v>
      </c>
      <c r="D100" s="19">
        <f t="shared" si="6"/>
        <v>12.777777777777779</v>
      </c>
      <c r="E100" s="19">
        <f t="shared" si="7"/>
        <v>12.777777777777779</v>
      </c>
      <c r="F100" s="19">
        <f>F89</f>
        <v>0</v>
      </c>
      <c r="G100" s="69"/>
      <c r="H100" s="67" t="s">
        <v>50</v>
      </c>
      <c r="I100" s="67"/>
      <c r="J100" s="41">
        <f>(J99-J97)/J96</f>
        <v>-5.309352517985614</v>
      </c>
    </row>
    <row r="101" spans="1:10" s="19" customFormat="1" ht="15" customHeight="1">
      <c r="A101" s="63" t="s">
        <v>52</v>
      </c>
      <c r="B101" s="64" t="s">
        <v>51</v>
      </c>
      <c r="C101" s="64"/>
      <c r="D101" s="64"/>
      <c r="E101" s="64"/>
      <c r="F101" s="64"/>
      <c r="G101" s="64"/>
      <c r="H101" s="64"/>
      <c r="I101" s="64"/>
      <c r="J101" s="64"/>
    </row>
    <row r="102" spans="1:10" s="19" customFormat="1" ht="15" customHeight="1">
      <c r="A102" s="63"/>
      <c r="B102" s="18" t="s">
        <v>28</v>
      </c>
      <c r="C102" s="32" t="s">
        <v>12</v>
      </c>
      <c r="D102" s="33" t="s">
        <v>13</v>
      </c>
      <c r="E102" s="67"/>
      <c r="F102" s="67"/>
      <c r="G102" s="67"/>
      <c r="H102" s="67"/>
      <c r="I102" s="67"/>
      <c r="J102" s="67"/>
    </row>
    <row r="103" spans="1:10" s="19" customFormat="1" ht="15" customHeight="1">
      <c r="A103" s="63"/>
      <c r="B103" s="32">
        <v>1</v>
      </c>
      <c r="C103" s="32">
        <f>G66-0.01</f>
        <v>-12.01</v>
      </c>
      <c r="D103" s="33">
        <f>H66</f>
        <v>23</v>
      </c>
      <c r="E103" s="67"/>
      <c r="F103" s="67"/>
      <c r="G103" s="67"/>
      <c r="H103" s="67"/>
      <c r="I103" s="67"/>
      <c r="J103" s="67"/>
    </row>
    <row r="104" spans="1:10" s="19" customFormat="1" ht="15" customHeight="1">
      <c r="A104" s="63"/>
      <c r="B104" s="32">
        <v>2</v>
      </c>
      <c r="C104" s="32">
        <f>G67</f>
        <v>-12</v>
      </c>
      <c r="D104" s="32">
        <f>H67</f>
        <v>0</v>
      </c>
      <c r="E104" s="67"/>
      <c r="F104" s="67"/>
      <c r="G104" s="67"/>
      <c r="H104" s="67"/>
      <c r="I104" s="67"/>
      <c r="J104" s="67"/>
    </row>
    <row r="105" spans="1:10" s="19" customFormat="1" ht="15.75" customHeight="1">
      <c r="A105" s="63"/>
      <c r="B105" s="34"/>
      <c r="C105" s="34" t="s">
        <v>16</v>
      </c>
      <c r="D105" s="34" t="s">
        <v>17</v>
      </c>
      <c r="E105" s="67"/>
      <c r="F105" s="67"/>
      <c r="G105" s="67"/>
      <c r="H105" s="67"/>
      <c r="I105" s="67"/>
      <c r="J105" s="67"/>
    </row>
    <row r="106" spans="1:10" s="19" customFormat="1" ht="15.75" customHeight="1">
      <c r="A106" s="63"/>
      <c r="B106" s="18" t="s">
        <v>29</v>
      </c>
      <c r="C106" s="42" cm="1">
        <f t="array" ref="C106:D106">LINEST(D103:D104,C103:C104,1)</f>
        <v>-2300.0000000000491</v>
      </c>
      <c r="D106" s="36">
        <v>-27600.000000000586</v>
      </c>
      <c r="E106" s="67"/>
      <c r="F106" s="67"/>
      <c r="G106" s="67"/>
      <c r="H106" s="67"/>
      <c r="I106" s="67"/>
      <c r="J106" s="67"/>
    </row>
    <row r="107" spans="1:10" s="19" customFormat="1" ht="15" customHeight="1">
      <c r="A107" s="63"/>
      <c r="B107" s="67" t="s">
        <v>39</v>
      </c>
      <c r="C107" s="67"/>
      <c r="D107" s="67"/>
      <c r="E107" s="67"/>
      <c r="F107" s="67"/>
      <c r="G107" s="67"/>
      <c r="H107" s="67"/>
      <c r="I107" s="67"/>
      <c r="J107" s="67"/>
    </row>
    <row r="108" spans="1:10" s="19" customFormat="1" ht="15" customHeight="1">
      <c r="A108" s="63"/>
      <c r="B108" s="19" t="s">
        <v>41</v>
      </c>
      <c r="C108" s="19" t="s">
        <v>42</v>
      </c>
      <c r="D108" s="19" t="s">
        <v>13</v>
      </c>
      <c r="E108" s="19" t="s">
        <v>18</v>
      </c>
      <c r="F108" s="19" t="s">
        <v>19</v>
      </c>
      <c r="G108" s="19" t="s">
        <v>43</v>
      </c>
      <c r="H108" s="67" t="s">
        <v>44</v>
      </c>
      <c r="I108" s="67"/>
      <c r="J108" s="67"/>
    </row>
    <row r="109" spans="1:10" s="19" customFormat="1" ht="15" customHeight="1">
      <c r="A109" s="63"/>
      <c r="B109" s="19">
        <f>B53</f>
        <v>-20</v>
      </c>
      <c r="C109" s="19">
        <f>C53</f>
        <v>3.3</v>
      </c>
      <c r="D109" s="19">
        <f>$C$106*B109+$D$106</f>
        <v>18400.000000000397</v>
      </c>
      <c r="E109" s="19">
        <f t="shared" ref="E109:E117" si="9">D109-C109</f>
        <v>18396.700000000397</v>
      </c>
      <c r="F109" s="19">
        <f>IF(SIGN(E109*E110)=1,0,1)</f>
        <v>0</v>
      </c>
      <c r="G109" s="69">
        <f>MATCH(1,F109:F117,0)</f>
        <v>2</v>
      </c>
      <c r="H109" s="19" t="s">
        <v>12</v>
      </c>
      <c r="I109" s="19" t="s">
        <v>45</v>
      </c>
      <c r="J109" s="19" t="s">
        <v>46</v>
      </c>
    </row>
    <row r="110" spans="1:10" s="19" customFormat="1" ht="15" customHeight="1">
      <c r="A110" s="63"/>
      <c r="B110" s="19">
        <f t="shared" ref="B110:C117" si="10">B54</f>
        <v>-15</v>
      </c>
      <c r="C110" s="19">
        <f t="shared" si="10"/>
        <v>4.5</v>
      </c>
      <c r="D110" s="19">
        <f>$C$106*B110+$D$106</f>
        <v>6900.0000000001492</v>
      </c>
      <c r="E110" s="19">
        <f t="shared" si="9"/>
        <v>6895.5000000001492</v>
      </c>
      <c r="F110" s="19">
        <f t="shared" ref="F110:F116" si="11">IF(SIGN(E110*E111)=1,0,1)</f>
        <v>1</v>
      </c>
      <c r="G110" s="69"/>
      <c r="H110" s="19">
        <f>INDEX(B109:B117,G109)</f>
        <v>-15</v>
      </c>
      <c r="I110" s="19">
        <f>INDEX(C109:C117,G109)</f>
        <v>4.5</v>
      </c>
      <c r="J110" s="19">
        <f>INDEX(D109:D117,G109)</f>
        <v>6900.0000000001492</v>
      </c>
    </row>
    <row r="111" spans="1:10" s="19" customFormat="1" ht="15" customHeight="1">
      <c r="A111" s="63"/>
      <c r="B111" s="19">
        <f t="shared" si="10"/>
        <v>-7</v>
      </c>
      <c r="C111" s="19">
        <f t="shared" si="10"/>
        <v>4</v>
      </c>
      <c r="D111" s="19">
        <f t="shared" ref="D111:D117" si="12">$C$106*B111+$D$106</f>
        <v>-11500.000000000242</v>
      </c>
      <c r="E111" s="19">
        <f t="shared" si="9"/>
        <v>-11504.000000000242</v>
      </c>
      <c r="F111" s="19">
        <f t="shared" si="11"/>
        <v>0</v>
      </c>
      <c r="G111" s="69"/>
      <c r="H111" s="19">
        <f>INDEX(B109:B117,G109+1)</f>
        <v>-7</v>
      </c>
      <c r="I111" s="19">
        <f>INDEX(C109:C117,G109+1)</f>
        <v>4</v>
      </c>
      <c r="J111" s="19">
        <f>INDEX(D109:D117,G109+1)</f>
        <v>-11500.000000000242</v>
      </c>
    </row>
    <row r="112" spans="1:10" s="19" customFormat="1" ht="15" customHeight="1">
      <c r="A112" s="63"/>
      <c r="B112" s="19">
        <f t="shared" si="10"/>
        <v>2</v>
      </c>
      <c r="C112" s="19">
        <f t="shared" si="10"/>
        <v>5.5</v>
      </c>
      <c r="D112" s="19">
        <f t="shared" si="12"/>
        <v>-32200.000000000684</v>
      </c>
      <c r="E112" s="19">
        <f t="shared" si="9"/>
        <v>-32205.500000000684</v>
      </c>
      <c r="F112" s="19">
        <f t="shared" si="11"/>
        <v>0</v>
      </c>
      <c r="G112" s="69"/>
      <c r="H112" s="67" t="s">
        <v>47</v>
      </c>
      <c r="I112" s="67"/>
      <c r="J112" s="67"/>
    </row>
    <row r="113" spans="1:11" s="19" customFormat="1" ht="15" customHeight="1">
      <c r="A113" s="63"/>
      <c r="B113" s="19">
        <f t="shared" si="10"/>
        <v>7</v>
      </c>
      <c r="C113" s="19">
        <f t="shared" si="10"/>
        <v>6.4</v>
      </c>
      <c r="D113" s="19">
        <f>$C$106*B113+$D$106</f>
        <v>-43700.000000000931</v>
      </c>
      <c r="E113" s="19">
        <f t="shared" si="9"/>
        <v>-43706.400000000933</v>
      </c>
      <c r="F113" s="19">
        <f t="shared" si="11"/>
        <v>0</v>
      </c>
      <c r="G113" s="69"/>
      <c r="H113" s="32" t="s">
        <v>21</v>
      </c>
      <c r="I113" s="19">
        <f>SLOPE(I110:I111,H110:H111)</f>
        <v>-6.25E-2</v>
      </c>
      <c r="J113" s="19">
        <f>SLOPE(J110:J111,H110:H111)</f>
        <v>-2300.0000000000491</v>
      </c>
    </row>
    <row r="114" spans="1:11" s="19" customFormat="1" ht="15" customHeight="1">
      <c r="A114" s="63"/>
      <c r="B114" s="19">
        <f t="shared" si="10"/>
        <v>14</v>
      </c>
      <c r="C114" s="19">
        <f t="shared" si="10"/>
        <v>7.3</v>
      </c>
      <c r="D114" s="19">
        <f t="shared" si="12"/>
        <v>-59800.000000001273</v>
      </c>
      <c r="E114" s="19">
        <f t="shared" si="9"/>
        <v>-59807.300000001276</v>
      </c>
      <c r="F114" s="19">
        <f t="shared" si="11"/>
        <v>0</v>
      </c>
      <c r="G114" s="69"/>
      <c r="H114" s="32" t="s">
        <v>22</v>
      </c>
      <c r="I114" s="19">
        <f>INTERCEPT(I110:I111,H110:H111)</f>
        <v>3.5625</v>
      </c>
      <c r="J114" s="19">
        <f>INTERCEPT(J110:J111,H110:H111)</f>
        <v>-27600.000000000586</v>
      </c>
    </row>
    <row r="115" spans="1:11" s="19" customFormat="1" ht="15.75" customHeight="1">
      <c r="A115" s="63"/>
      <c r="B115" s="19">
        <f t="shared" si="10"/>
        <v>25</v>
      </c>
      <c r="C115" s="19">
        <f t="shared" si="10"/>
        <v>8.4</v>
      </c>
      <c r="D115" s="19">
        <f t="shared" si="12"/>
        <v>-85100.000000001819</v>
      </c>
      <c r="E115" s="19">
        <f t="shared" si="9"/>
        <v>-85108.400000001813</v>
      </c>
      <c r="F115" s="19">
        <f t="shared" si="11"/>
        <v>0</v>
      </c>
      <c r="G115" s="69"/>
      <c r="H115" s="67" t="s">
        <v>48</v>
      </c>
      <c r="I115" s="67"/>
      <c r="J115" s="67"/>
      <c r="K115" s="43" t="s">
        <v>53</v>
      </c>
    </row>
    <row r="116" spans="1:11" s="19" customFormat="1" ht="15" customHeight="1">
      <c r="A116" s="63"/>
      <c r="B116" s="19">
        <f t="shared" si="10"/>
        <v>35</v>
      </c>
      <c r="C116" s="19">
        <f t="shared" si="10"/>
        <v>11.6</v>
      </c>
      <c r="D116" s="19">
        <f t="shared" si="12"/>
        <v>-108100.0000000023</v>
      </c>
      <c r="E116" s="19">
        <f t="shared" si="9"/>
        <v>-108111.60000000231</v>
      </c>
      <c r="F116" s="19">
        <f t="shared" si="11"/>
        <v>0</v>
      </c>
      <c r="G116" s="69"/>
      <c r="H116" s="67" t="s">
        <v>50</v>
      </c>
      <c r="I116" s="67"/>
      <c r="J116" s="41">
        <f>(J113*I114-I113*J114)/(J113-I113)</f>
        <v>4.312617190684529</v>
      </c>
      <c r="K116" s="19">
        <f>J116</f>
        <v>4.312617190684529</v>
      </c>
    </row>
    <row r="117" spans="1:11" s="19" customFormat="1" ht="15.75" customHeight="1">
      <c r="A117" s="63"/>
      <c r="B117" s="19">
        <f t="shared" si="10"/>
        <v>0</v>
      </c>
      <c r="C117" s="19">
        <f t="shared" si="10"/>
        <v>0</v>
      </c>
      <c r="D117" s="19">
        <f t="shared" si="12"/>
        <v>-27600.000000000586</v>
      </c>
      <c r="E117" s="19">
        <f t="shared" si="9"/>
        <v>-27600.000000000586</v>
      </c>
      <c r="F117" s="19">
        <f>F89</f>
        <v>0</v>
      </c>
      <c r="G117" s="69"/>
      <c r="H117" s="67" t="s">
        <v>49</v>
      </c>
      <c r="I117" s="67"/>
      <c r="J117" s="41">
        <f>ROUND((J116-J114)/J113,1)</f>
        <v>-12</v>
      </c>
      <c r="K117" s="29">
        <f>G63</f>
        <v>-20</v>
      </c>
    </row>
    <row r="118" spans="1:11" s="19" customFormat="1" ht="15" customHeight="1">
      <c r="A118" s="63"/>
      <c r="B118" s="67" t="s">
        <v>40</v>
      </c>
      <c r="C118" s="67"/>
      <c r="D118" s="67"/>
      <c r="E118" s="67"/>
      <c r="F118" s="67"/>
      <c r="G118" s="67"/>
      <c r="H118" s="67"/>
      <c r="I118" s="67"/>
      <c r="J118" s="67"/>
    </row>
    <row r="119" spans="1:11" s="19" customFormat="1" ht="15" customHeight="1">
      <c r="A119" s="63"/>
      <c r="B119" s="19" t="s">
        <v>41</v>
      </c>
      <c r="C119" s="19" t="s">
        <v>42</v>
      </c>
      <c r="D119" s="19" t="s">
        <v>13</v>
      </c>
      <c r="E119" s="19" t="s">
        <v>18</v>
      </c>
      <c r="F119" s="19" t="s">
        <v>19</v>
      </c>
      <c r="G119" s="19" t="s">
        <v>43</v>
      </c>
      <c r="H119" s="67" t="s">
        <v>44</v>
      </c>
      <c r="I119" s="67"/>
      <c r="J119" s="67"/>
    </row>
    <row r="120" spans="1:11" s="19" customFormat="1" ht="15" customHeight="1">
      <c r="A120" s="63"/>
      <c r="B120" s="19">
        <f>B109</f>
        <v>-20</v>
      </c>
      <c r="C120" s="19">
        <f>D53</f>
        <v>7.7</v>
      </c>
      <c r="D120" s="19">
        <f>$C$106*B120+$D$106</f>
        <v>18400.000000000397</v>
      </c>
      <c r="E120" s="19">
        <f>D120-C120</f>
        <v>18392.300000000396</v>
      </c>
      <c r="F120" s="19">
        <f>IF(SIGN(E120*E121)=1,0,1)</f>
        <v>0</v>
      </c>
      <c r="G120" s="69">
        <f>MATCH(1,F120:F128,0)</f>
        <v>2</v>
      </c>
      <c r="H120" s="19" t="s">
        <v>12</v>
      </c>
      <c r="I120" s="19" t="s">
        <v>45</v>
      </c>
      <c r="J120" s="19" t="s">
        <v>46</v>
      </c>
    </row>
    <row r="121" spans="1:11" s="19" customFormat="1" ht="15" customHeight="1">
      <c r="A121" s="63"/>
      <c r="B121" s="19">
        <f t="shared" ref="B121:B128" si="13">B110</f>
        <v>-15</v>
      </c>
      <c r="C121" s="19">
        <f t="shared" ref="C121:C128" si="14">D54</f>
        <v>13.6</v>
      </c>
      <c r="D121" s="19">
        <f t="shared" ref="D121:D128" si="15">$C$106*B121+$D$106</f>
        <v>6900.0000000001492</v>
      </c>
      <c r="E121" s="19">
        <f t="shared" ref="E121:E128" si="16">D121-C121</f>
        <v>6886.4000000001488</v>
      </c>
      <c r="F121" s="19">
        <f t="shared" ref="F121:F127" si="17">IF(SIGN(E121*E122)=1,0,1)</f>
        <v>1</v>
      </c>
      <c r="G121" s="69"/>
      <c r="H121" s="19">
        <f>INDEX(B120:B128,G120)</f>
        <v>-15</v>
      </c>
      <c r="I121" s="19">
        <f>INDEX(C120:C128,G120)</f>
        <v>13.6</v>
      </c>
      <c r="J121" s="19">
        <f>INDEX(D120:D128,G120)</f>
        <v>6900.0000000001492</v>
      </c>
    </row>
    <row r="122" spans="1:11" s="19" customFormat="1" ht="15" customHeight="1">
      <c r="A122" s="63"/>
      <c r="B122" s="19">
        <f t="shared" si="13"/>
        <v>-7</v>
      </c>
      <c r="C122" s="19">
        <f t="shared" si="14"/>
        <v>17</v>
      </c>
      <c r="D122" s="19">
        <f t="shared" si="15"/>
        <v>-11500.000000000242</v>
      </c>
      <c r="E122" s="19">
        <f t="shared" si="16"/>
        <v>-11517.000000000242</v>
      </c>
      <c r="F122" s="19">
        <f t="shared" si="17"/>
        <v>0</v>
      </c>
      <c r="G122" s="69"/>
      <c r="H122" s="19">
        <f>INDEX(B120:B128,G120+1)</f>
        <v>-7</v>
      </c>
      <c r="I122" s="19">
        <f>INDEX(C120:C128,G120+1)</f>
        <v>17</v>
      </c>
      <c r="J122" s="19">
        <f>INDEX(D120:D128,G120+1)</f>
        <v>-11500.000000000242</v>
      </c>
    </row>
    <row r="123" spans="1:11" s="19" customFormat="1" ht="15" customHeight="1">
      <c r="A123" s="63"/>
      <c r="B123" s="19">
        <f t="shared" si="13"/>
        <v>2</v>
      </c>
      <c r="C123" s="19">
        <f t="shared" si="14"/>
        <v>18.600000000000001</v>
      </c>
      <c r="D123" s="19">
        <f t="shared" si="15"/>
        <v>-32200.000000000684</v>
      </c>
      <c r="E123" s="19">
        <f t="shared" si="16"/>
        <v>-32218.600000000682</v>
      </c>
      <c r="F123" s="19">
        <f t="shared" si="17"/>
        <v>0</v>
      </c>
      <c r="G123" s="69"/>
      <c r="H123" s="67" t="s">
        <v>47</v>
      </c>
      <c r="I123" s="67"/>
      <c r="J123" s="67"/>
    </row>
    <row r="124" spans="1:11" s="19" customFormat="1" ht="15" customHeight="1">
      <c r="A124" s="63"/>
      <c r="B124" s="19">
        <f t="shared" si="13"/>
        <v>7</v>
      </c>
      <c r="C124" s="19">
        <f t="shared" si="14"/>
        <v>20</v>
      </c>
      <c r="D124" s="19">
        <f t="shared" si="15"/>
        <v>-43700.000000000931</v>
      </c>
      <c r="E124" s="19">
        <f t="shared" si="16"/>
        <v>-43720.000000000931</v>
      </c>
      <c r="F124" s="19">
        <f t="shared" si="17"/>
        <v>0</v>
      </c>
      <c r="G124" s="69"/>
      <c r="H124" s="32" t="s">
        <v>21</v>
      </c>
      <c r="I124" s="19">
        <f>SLOPE(I121:I122,H121:H122)</f>
        <v>0.42500000000000004</v>
      </c>
      <c r="J124" s="19">
        <f>SLOPE(J121:J122,H121:H122)</f>
        <v>-2300.0000000000491</v>
      </c>
    </row>
    <row r="125" spans="1:11" s="19" customFormat="1" ht="15" customHeight="1">
      <c r="A125" s="63"/>
      <c r="B125" s="19">
        <f t="shared" si="13"/>
        <v>14</v>
      </c>
      <c r="C125" s="19">
        <f t="shared" si="14"/>
        <v>20</v>
      </c>
      <c r="D125" s="19">
        <f t="shared" si="15"/>
        <v>-59800.000000001273</v>
      </c>
      <c r="E125" s="19">
        <f>D125-C125</f>
        <v>-59820.000000001273</v>
      </c>
      <c r="F125" s="19">
        <f>IF(SIGN(E125*E126)=1,0,1)</f>
        <v>0</v>
      </c>
      <c r="G125" s="69"/>
      <c r="H125" s="32" t="s">
        <v>22</v>
      </c>
      <c r="I125" s="19">
        <f>INTERCEPT(I121:I122,H121:H122)</f>
        <v>19.975000000000001</v>
      </c>
      <c r="J125" s="19">
        <f>INTERCEPT(J121:J122,H121:H122)</f>
        <v>-27600.000000000586</v>
      </c>
    </row>
    <row r="126" spans="1:11" s="19" customFormat="1" ht="15.75" customHeight="1">
      <c r="A126" s="63"/>
      <c r="B126" s="19">
        <f t="shared" si="13"/>
        <v>25</v>
      </c>
      <c r="C126" s="19">
        <f t="shared" si="14"/>
        <v>20</v>
      </c>
      <c r="D126" s="19">
        <f t="shared" si="15"/>
        <v>-85100.000000001819</v>
      </c>
      <c r="E126" s="19">
        <f t="shared" si="16"/>
        <v>-85120.000000001819</v>
      </c>
      <c r="F126" s="19">
        <f t="shared" si="17"/>
        <v>0</v>
      </c>
      <c r="G126" s="69"/>
      <c r="H126" s="67" t="s">
        <v>48</v>
      </c>
      <c r="I126" s="67"/>
      <c r="J126" s="67"/>
      <c r="K126" s="43" t="s">
        <v>53</v>
      </c>
    </row>
    <row r="127" spans="1:11" s="19" customFormat="1">
      <c r="A127" s="63"/>
      <c r="B127" s="19">
        <f t="shared" si="13"/>
        <v>35</v>
      </c>
      <c r="C127" s="19">
        <f t="shared" si="14"/>
        <v>20</v>
      </c>
      <c r="D127" s="19">
        <f t="shared" si="15"/>
        <v>-108100.0000000023</v>
      </c>
      <c r="E127" s="19">
        <f t="shared" si="16"/>
        <v>-108120.0000000023</v>
      </c>
      <c r="F127" s="19">
        <f t="shared" si="17"/>
        <v>0</v>
      </c>
      <c r="G127" s="69"/>
      <c r="H127" s="67" t="s">
        <v>50</v>
      </c>
      <c r="I127" s="67"/>
      <c r="J127" s="41">
        <f>(J124*I125-I124*J125)/(J124-I124)</f>
        <v>14.872251866502927</v>
      </c>
      <c r="K127" s="19">
        <f>J127</f>
        <v>14.872251866502927</v>
      </c>
    </row>
    <row r="128" spans="1:11" s="19" customFormat="1">
      <c r="A128" s="63"/>
      <c r="B128" s="19">
        <f t="shared" si="13"/>
        <v>0</v>
      </c>
      <c r="C128" s="19">
        <f t="shared" si="14"/>
        <v>0</v>
      </c>
      <c r="D128" s="19">
        <f t="shared" si="15"/>
        <v>-27600.000000000586</v>
      </c>
      <c r="E128" s="19">
        <f t="shared" si="16"/>
        <v>-27600.000000000586</v>
      </c>
      <c r="F128" s="19">
        <f>F89</f>
        <v>0</v>
      </c>
      <c r="G128" s="69"/>
      <c r="H128" s="67" t="s">
        <v>49</v>
      </c>
      <c r="I128" s="67"/>
      <c r="J128" s="41">
        <f>ROUND((J127-J125)/J124,1)</f>
        <v>-12</v>
      </c>
      <c r="K128" s="29">
        <f>G63</f>
        <v>-20</v>
      </c>
    </row>
    <row r="129" spans="1:11" s="19" customFormat="1"/>
    <row r="130" spans="1:11" s="19" customFormat="1"/>
    <row r="131" spans="1:11" s="19" customFormat="1">
      <c r="A131" s="70" t="s">
        <v>64</v>
      </c>
      <c r="B131" s="71"/>
      <c r="C131" s="71"/>
      <c r="D131" s="72" t="s">
        <v>65</v>
      </c>
      <c r="E131" s="72"/>
      <c r="F131" s="72"/>
      <c r="G131" s="72"/>
      <c r="H131" s="72"/>
      <c r="I131" s="72"/>
      <c r="J131" s="72"/>
      <c r="K131" s="72"/>
    </row>
    <row r="132" spans="1:11" s="19" customFormat="1">
      <c r="A132" s="70"/>
      <c r="B132" s="71"/>
      <c r="C132" s="71"/>
      <c r="D132" s="22">
        <v>-20</v>
      </c>
      <c r="E132" s="22">
        <v>-15</v>
      </c>
      <c r="F132" s="22">
        <v>-7</v>
      </c>
      <c r="G132" s="22">
        <v>2</v>
      </c>
      <c r="H132" s="22">
        <v>7</v>
      </c>
      <c r="I132" s="22">
        <v>14</v>
      </c>
      <c r="J132" s="22">
        <v>25</v>
      </c>
      <c r="K132" s="22">
        <v>35</v>
      </c>
    </row>
    <row r="133" spans="1:11" s="19" customFormat="1">
      <c r="A133" s="73" t="s">
        <v>57</v>
      </c>
      <c r="B133" s="74" t="s">
        <v>58</v>
      </c>
      <c r="C133" s="44" t="s">
        <v>55</v>
      </c>
      <c r="D133" s="45">
        <v>3.3</v>
      </c>
      <c r="E133" s="45">
        <v>4.5</v>
      </c>
      <c r="F133" s="45">
        <v>4</v>
      </c>
      <c r="G133" s="45">
        <v>5.5</v>
      </c>
      <c r="H133" s="45">
        <v>6.4</v>
      </c>
      <c r="I133" s="45">
        <v>7.3</v>
      </c>
      <c r="J133" s="45">
        <v>8.4</v>
      </c>
      <c r="K133" s="45">
        <v>11.6</v>
      </c>
    </row>
    <row r="134" spans="1:11" s="19" customFormat="1">
      <c r="A134" s="73"/>
      <c r="B134" s="74"/>
      <c r="C134" s="46" t="s">
        <v>56</v>
      </c>
      <c r="D134" s="45">
        <v>7.7</v>
      </c>
      <c r="E134" s="45">
        <v>13.6</v>
      </c>
      <c r="F134" s="45">
        <v>17</v>
      </c>
      <c r="G134" s="45">
        <v>18.600000000000001</v>
      </c>
      <c r="H134" s="45">
        <v>20</v>
      </c>
      <c r="I134" s="45">
        <v>20</v>
      </c>
      <c r="J134" s="45">
        <v>20</v>
      </c>
      <c r="K134" s="45">
        <v>20</v>
      </c>
    </row>
    <row r="135" spans="1:11" s="19" customFormat="1">
      <c r="A135" s="73" t="s">
        <v>59</v>
      </c>
      <c r="B135" s="74" t="s">
        <v>58</v>
      </c>
      <c r="C135" s="44" t="s">
        <v>55</v>
      </c>
      <c r="D135" s="45">
        <v>3.5</v>
      </c>
      <c r="E135" s="45">
        <v>4.2</v>
      </c>
      <c r="F135" s="45">
        <v>3.7</v>
      </c>
      <c r="G135" s="45">
        <v>5.0999999999999996</v>
      </c>
      <c r="H135" s="45">
        <v>5.9</v>
      </c>
      <c r="I135" s="45">
        <v>6.8</v>
      </c>
      <c r="J135" s="45">
        <v>8.1</v>
      </c>
      <c r="K135" s="45">
        <v>8.8000000000000007</v>
      </c>
    </row>
    <row r="136" spans="1:11" s="19" customFormat="1">
      <c r="A136" s="73"/>
      <c r="B136" s="74"/>
      <c r="C136" s="46" t="s">
        <v>56</v>
      </c>
      <c r="D136" s="45">
        <v>10.7</v>
      </c>
      <c r="E136" s="45">
        <v>13.3</v>
      </c>
      <c r="F136" s="45">
        <v>16.7</v>
      </c>
      <c r="G136" s="45">
        <v>18.100000000000001</v>
      </c>
      <c r="H136" s="45">
        <v>20</v>
      </c>
      <c r="I136" s="45">
        <v>20</v>
      </c>
      <c r="J136" s="45">
        <v>20</v>
      </c>
      <c r="K136" s="45">
        <v>20</v>
      </c>
    </row>
    <row r="137" spans="1:11" s="19" customFormat="1">
      <c r="A137" s="73" t="s">
        <v>60</v>
      </c>
      <c r="B137" s="74" t="s">
        <v>58</v>
      </c>
      <c r="C137" s="44" t="s">
        <v>55</v>
      </c>
      <c r="D137" s="45">
        <v>3.8</v>
      </c>
      <c r="E137" s="45">
        <v>3.9</v>
      </c>
      <c r="F137" s="45">
        <v>3.3</v>
      </c>
      <c r="G137" s="45">
        <v>4.5</v>
      </c>
      <c r="H137" s="45">
        <v>5.4</v>
      </c>
      <c r="I137" s="45">
        <v>6.3</v>
      </c>
      <c r="J137" s="45">
        <v>7.6</v>
      </c>
      <c r="K137" s="45">
        <v>8.1999999999999993</v>
      </c>
    </row>
    <row r="138" spans="1:11" s="19" customFormat="1">
      <c r="A138" s="73"/>
      <c r="B138" s="74"/>
      <c r="C138" s="46" t="s">
        <v>56</v>
      </c>
      <c r="D138" s="45">
        <v>11.3</v>
      </c>
      <c r="E138" s="45">
        <v>13.1</v>
      </c>
      <c r="F138" s="45">
        <v>16.100000000000001</v>
      </c>
      <c r="G138" s="45">
        <v>18.399999999999999</v>
      </c>
      <c r="H138" s="45">
        <v>20</v>
      </c>
      <c r="I138" s="45">
        <v>20</v>
      </c>
      <c r="J138" s="45">
        <v>20</v>
      </c>
      <c r="K138" s="45">
        <v>20</v>
      </c>
    </row>
    <row r="139" spans="1:11" s="19" customFormat="1">
      <c r="A139" s="73" t="s">
        <v>61</v>
      </c>
      <c r="B139" s="74" t="s">
        <v>58</v>
      </c>
      <c r="C139" s="44" t="s">
        <v>55</v>
      </c>
      <c r="D139" s="45">
        <v>4</v>
      </c>
      <c r="E139" s="45">
        <v>4.7</v>
      </c>
      <c r="F139" s="45">
        <v>3.8</v>
      </c>
      <c r="G139" s="45">
        <v>4</v>
      </c>
      <c r="H139" s="45">
        <v>4.8</v>
      </c>
      <c r="I139" s="45">
        <v>5.5</v>
      </c>
      <c r="J139" s="45">
        <v>6.8</v>
      </c>
      <c r="K139" s="45">
        <v>7.5</v>
      </c>
    </row>
    <row r="140" spans="1:11" s="19" customFormat="1">
      <c r="A140" s="73"/>
      <c r="B140" s="74"/>
      <c r="C140" s="46" t="s">
        <v>56</v>
      </c>
      <c r="D140" s="45">
        <v>10.4</v>
      </c>
      <c r="E140" s="45">
        <v>12.5</v>
      </c>
      <c r="F140" s="45">
        <v>15.9</v>
      </c>
      <c r="G140" s="45">
        <v>19.3</v>
      </c>
      <c r="H140" s="45">
        <v>20</v>
      </c>
      <c r="I140" s="45">
        <v>20</v>
      </c>
      <c r="J140" s="45">
        <v>20</v>
      </c>
      <c r="K140" s="45">
        <v>20</v>
      </c>
    </row>
    <row r="141" spans="1:11" s="19" customFormat="1">
      <c r="A141" s="73" t="s">
        <v>62</v>
      </c>
      <c r="B141" s="74" t="s">
        <v>58</v>
      </c>
      <c r="C141" s="44" t="s">
        <v>55</v>
      </c>
      <c r="D141" s="47"/>
      <c r="E141" s="45">
        <v>6.4</v>
      </c>
      <c r="F141" s="45">
        <v>4.2</v>
      </c>
      <c r="G141" s="45">
        <v>4.5999999999999996</v>
      </c>
      <c r="H141" s="45">
        <v>5.5</v>
      </c>
      <c r="I141" s="45">
        <v>5.0999999999999996</v>
      </c>
      <c r="J141" s="45">
        <v>6.1</v>
      </c>
      <c r="K141" s="45">
        <v>6.9</v>
      </c>
    </row>
    <row r="142" spans="1:11" s="19" customFormat="1">
      <c r="A142" s="73"/>
      <c r="B142" s="74"/>
      <c r="C142" s="46" t="s">
        <v>56</v>
      </c>
      <c r="D142" s="45">
        <v>8.1999999999999993</v>
      </c>
      <c r="E142" s="45">
        <v>9.1999999999999993</v>
      </c>
      <c r="F142" s="45">
        <v>14.3</v>
      </c>
      <c r="G142" s="45">
        <v>18.8</v>
      </c>
      <c r="H142" s="45">
        <v>20.100000000000001</v>
      </c>
      <c r="I142" s="45">
        <v>20.100000000000001</v>
      </c>
      <c r="J142" s="45">
        <v>20</v>
      </c>
      <c r="K142" s="45">
        <v>20</v>
      </c>
    </row>
    <row r="143" spans="1:11" s="19" customFormat="1"/>
    <row r="144" spans="1:11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  <row r="328" s="19" customFormat="1"/>
    <row r="329" s="19" customFormat="1"/>
    <row r="330" s="19" customFormat="1"/>
    <row r="331" s="19" customFormat="1"/>
    <row r="332" s="19" customFormat="1"/>
    <row r="333" s="19" customFormat="1"/>
    <row r="334" s="19" customFormat="1"/>
    <row r="335" s="19" customFormat="1"/>
    <row r="336" s="19" customFormat="1"/>
    <row r="337" s="19" customFormat="1"/>
    <row r="338" s="19" customFormat="1"/>
    <row r="339" s="19" customFormat="1"/>
    <row r="340" s="19" customFormat="1"/>
    <row r="341" s="19" customFormat="1"/>
    <row r="342" s="19" customFormat="1"/>
    <row r="343" s="19" customFormat="1"/>
    <row r="344" s="19" customFormat="1"/>
    <row r="345" s="19" customFormat="1"/>
    <row r="346" s="19" customFormat="1"/>
    <row r="347" s="19" customFormat="1"/>
    <row r="348" s="19" customFormat="1"/>
    <row r="349" s="19" customFormat="1"/>
    <row r="350" s="19" customFormat="1"/>
    <row r="351" s="19" customFormat="1"/>
    <row r="352" s="19" customFormat="1"/>
    <row r="353" s="19" customFormat="1"/>
    <row r="354" s="19" customFormat="1"/>
    <row r="355" s="19" customFormat="1"/>
    <row r="356" s="19" customFormat="1"/>
    <row r="357" s="19" customFormat="1"/>
    <row r="358" s="19" customFormat="1"/>
    <row r="359" s="19" customFormat="1"/>
    <row r="360" s="19" customFormat="1"/>
    <row r="361" s="19" customFormat="1"/>
    <row r="362" s="19" customFormat="1"/>
    <row r="363" s="19" customFormat="1"/>
    <row r="364" s="19" customFormat="1"/>
    <row r="365" s="19" customFormat="1"/>
    <row r="366" s="19" customFormat="1"/>
    <row r="367" s="19" customFormat="1"/>
    <row r="368" s="19" customFormat="1"/>
    <row r="369" s="19" customFormat="1"/>
    <row r="370" s="19" customFormat="1"/>
    <row r="371" s="19" customFormat="1"/>
    <row r="372" s="19" customFormat="1"/>
    <row r="373" s="19" customFormat="1"/>
    <row r="374" s="19" customFormat="1"/>
    <row r="375" s="19" customFormat="1"/>
    <row r="376" s="19" customFormat="1"/>
    <row r="377" s="19" customFormat="1"/>
    <row r="378" s="19" customFormat="1"/>
    <row r="379" s="19" customFormat="1"/>
    <row r="380" s="19" customFormat="1"/>
    <row r="381" s="19" customFormat="1"/>
    <row r="382" s="19" customFormat="1"/>
    <row r="383" s="19" customFormat="1"/>
    <row r="384" s="19" customFormat="1"/>
    <row r="385" s="19" customFormat="1"/>
    <row r="386" s="19" customFormat="1"/>
    <row r="387" s="19" customFormat="1"/>
    <row r="388" s="19" customFormat="1"/>
    <row r="389" s="19" customFormat="1"/>
    <row r="390" s="19" customFormat="1"/>
    <row r="391" s="19" customFormat="1"/>
    <row r="392" s="19" customFormat="1"/>
    <row r="393" s="19" customFormat="1"/>
    <row r="394" s="19" customFormat="1"/>
    <row r="395" s="19" customFormat="1"/>
    <row r="396" s="19" customFormat="1"/>
    <row r="397" s="19" customFormat="1"/>
    <row r="398" s="19" customFormat="1"/>
    <row r="399" s="19" customFormat="1"/>
    <row r="400" s="19" customFormat="1"/>
    <row r="401" s="19" customFormat="1"/>
    <row r="402" s="19" customFormat="1"/>
    <row r="403" s="19" customFormat="1"/>
    <row r="404" s="19" customFormat="1"/>
    <row r="405" s="19" customFormat="1"/>
    <row r="406" s="19" customFormat="1"/>
    <row r="407" s="19" customFormat="1"/>
    <row r="408" s="19" customFormat="1"/>
    <row r="409" s="19" customFormat="1"/>
    <row r="410" s="19" customFormat="1"/>
    <row r="411" s="19" customFormat="1"/>
    <row r="412" s="19" customFormat="1"/>
    <row r="413" s="19" customFormat="1"/>
    <row r="414" s="19" customFormat="1"/>
    <row r="415" s="19" customFormat="1"/>
    <row r="416" s="19" customFormat="1"/>
    <row r="417" s="19" customFormat="1"/>
    <row r="418" s="19" customFormat="1"/>
    <row r="419" s="19" customFormat="1"/>
    <row r="420" s="19" customFormat="1"/>
    <row r="421" s="19" customFormat="1"/>
    <row r="422" s="19" customFormat="1"/>
    <row r="423" s="19" customFormat="1"/>
    <row r="424" s="19" customFormat="1"/>
    <row r="425" s="19" customFormat="1"/>
    <row r="426" s="19" customFormat="1"/>
    <row r="427" s="19" customFormat="1"/>
    <row r="428" s="19" customFormat="1"/>
    <row r="429" s="19" customFormat="1"/>
    <row r="430" s="19" customFormat="1"/>
    <row r="431" s="19" customFormat="1"/>
    <row r="432" s="19" customFormat="1"/>
    <row r="433" s="19" customFormat="1"/>
    <row r="434" s="19" customFormat="1"/>
    <row r="435" s="19" customFormat="1"/>
    <row r="436" s="19" customFormat="1"/>
    <row r="437" s="19" customFormat="1"/>
    <row r="438" s="19" customFormat="1"/>
    <row r="439" s="19" customFormat="1"/>
    <row r="440" s="19" customFormat="1"/>
    <row r="441" s="19" customFormat="1"/>
    <row r="442" s="19" customFormat="1"/>
    <row r="443" s="19" customFormat="1"/>
    <row r="444" s="19" customFormat="1"/>
    <row r="445" s="19" customFormat="1"/>
    <row r="446" s="19" customFormat="1"/>
    <row r="447" s="19" customFormat="1"/>
    <row r="448" s="19" customFormat="1"/>
    <row r="449" s="19" customFormat="1"/>
    <row r="450" s="19" customFormat="1"/>
    <row r="451" s="19" customFormat="1"/>
    <row r="452" s="19" customFormat="1"/>
    <row r="453" s="19" customFormat="1"/>
    <row r="454" s="19" customFormat="1"/>
    <row r="455" s="19" customFormat="1"/>
    <row r="456" s="19" customFormat="1"/>
    <row r="457" s="19" customFormat="1"/>
    <row r="458" s="19" customFormat="1"/>
    <row r="459" s="19" customFormat="1"/>
    <row r="460" s="19" customFormat="1"/>
    <row r="461" s="19" customFormat="1"/>
    <row r="462" s="19" customFormat="1"/>
    <row r="463" s="19" customFormat="1"/>
    <row r="464" s="19" customFormat="1"/>
    <row r="465" s="19" customFormat="1"/>
    <row r="466" s="19" customFormat="1"/>
    <row r="467" s="19" customFormat="1"/>
    <row r="468" s="19" customFormat="1"/>
    <row r="469" s="19" customFormat="1"/>
    <row r="470" s="19" customFormat="1"/>
    <row r="471" s="19" customFormat="1"/>
    <row r="472" s="19" customFormat="1"/>
    <row r="473" s="19" customFormat="1"/>
    <row r="474" s="19" customFormat="1"/>
    <row r="475" s="19" customFormat="1"/>
    <row r="476" s="19" customFormat="1"/>
    <row r="477" s="19" customFormat="1"/>
    <row r="478" s="19" customFormat="1"/>
    <row r="479" s="19" customFormat="1"/>
    <row r="480" s="19" customFormat="1"/>
    <row r="481" s="19" customFormat="1"/>
    <row r="482" s="19" customFormat="1"/>
    <row r="483" s="19" customFormat="1"/>
    <row r="484" s="19" customFormat="1"/>
    <row r="485" s="19" customFormat="1"/>
    <row r="486" s="19" customFormat="1"/>
    <row r="487" s="19" customFormat="1"/>
    <row r="488" s="19" customFormat="1"/>
    <row r="489" s="19" customFormat="1"/>
    <row r="490" s="19" customFormat="1"/>
    <row r="491" s="19" customFormat="1"/>
    <row r="492" s="19" customFormat="1"/>
    <row r="493" s="19" customFormat="1"/>
    <row r="494" s="19" customFormat="1"/>
    <row r="495" s="19" customFormat="1"/>
    <row r="496" s="19" customFormat="1"/>
    <row r="497" s="19" customFormat="1"/>
    <row r="498" s="19" customFormat="1"/>
    <row r="499" s="19" customFormat="1"/>
    <row r="500" s="19" customFormat="1"/>
    <row r="501" s="19" customFormat="1"/>
    <row r="502" s="19" customFormat="1"/>
    <row r="503" s="19" customFormat="1"/>
    <row r="504" s="19" customFormat="1"/>
    <row r="505" s="19" customFormat="1"/>
    <row r="506" s="19" customFormat="1"/>
    <row r="507" s="19" customFormat="1"/>
    <row r="508" s="19" customFormat="1"/>
    <row r="509" s="19" customFormat="1"/>
    <row r="510" s="19" customFormat="1"/>
    <row r="511" s="19" customFormat="1"/>
    <row r="512" s="19" customFormat="1"/>
    <row r="513" s="19" customFormat="1"/>
    <row r="514" s="19" customFormat="1"/>
    <row r="515" s="19" customFormat="1"/>
    <row r="516" s="19" customFormat="1"/>
    <row r="517" s="19" customFormat="1"/>
    <row r="518" s="19" customFormat="1"/>
    <row r="519" s="19" customFormat="1"/>
    <row r="520" s="19" customFormat="1"/>
    <row r="521" s="19" customFormat="1"/>
    <row r="522" s="19" customFormat="1"/>
    <row r="523" s="19" customFormat="1"/>
    <row r="524" s="19" customFormat="1"/>
    <row r="525" s="19" customFormat="1"/>
    <row r="526" s="19" customFormat="1"/>
    <row r="527" s="19" customFormat="1"/>
    <row r="528" s="19" customFormat="1"/>
    <row r="529" s="19" customFormat="1"/>
    <row r="530" s="19" customFormat="1"/>
  </sheetData>
  <sheetProtection algorithmName="SHA-512" hashValue="zkHQNcSFQZy5wFUG2JoKdocGM9S9hLrRUZOoboT5mDJ/F02bOa/YdRzuGfHP7xGVKpNICl+Lcnh5gGybRgszEg==" saltValue="bpMGIo/Qb43pf6DA6dd1ig==" spinCount="100000" sheet="1" objects="1" scenarios="1"/>
  <protectedRanges>
    <protectedRange sqref="C6:C10" name="Oblast1_1"/>
  </protectedRanges>
  <mergeCells count="67">
    <mergeCell ref="A133:A134"/>
    <mergeCell ref="B133:B134"/>
    <mergeCell ref="A141:A142"/>
    <mergeCell ref="B141:B142"/>
    <mergeCell ref="A135:A136"/>
    <mergeCell ref="B135:B136"/>
    <mergeCell ref="A137:A138"/>
    <mergeCell ref="B137:B138"/>
    <mergeCell ref="A139:A140"/>
    <mergeCell ref="B139:B140"/>
    <mergeCell ref="H99:I99"/>
    <mergeCell ref="H100:I100"/>
    <mergeCell ref="A131:A132"/>
    <mergeCell ref="B131:C132"/>
    <mergeCell ref="D131:K131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H128:I128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70CE244D-C61C-4B3A-9ECA-4D4152BE60EB}">
      <formula1>$G$55:$G$56</formula1>
    </dataValidation>
    <dataValidation type="list" allowBlank="1" showInputMessage="1" showErrorMessage="1" sqref="C10" xr:uid="{02B7B80B-1B65-49A1-A821-D77BAFD6B913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2</xdr:col>
                    <xdr:colOff>485775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2876550</xdr:colOff>
                    <xdr:row>41</xdr:row>
                    <xdr:rowOff>114300</xdr:rowOff>
                  </from>
                  <to>
                    <xdr:col>2</xdr:col>
                    <xdr:colOff>1666875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 macro="[0]!Makro3" altText="OBA VÝKONY">
                <anchor moveWithCells="1">
                  <from>
                    <xdr:col>2</xdr:col>
                    <xdr:colOff>1114425</xdr:colOff>
                    <xdr:row>41</xdr:row>
                    <xdr:rowOff>95250</xdr:rowOff>
                  </from>
                  <to>
                    <xdr:col>4</xdr:col>
                    <xdr:colOff>390525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9CFC-6703-45C9-A657-E9334D44CCA6}">
  <sheetPr codeName="List3">
    <pageSetUpPr fitToPage="1"/>
  </sheetPr>
  <dimension ref="A1:BR362"/>
  <sheetViews>
    <sheetView topLeftCell="A10" zoomScale="85" zoomScaleNormal="85" workbookViewId="0">
      <selection activeCell="C9" sqref="C9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0" width="9.140625" style="19"/>
    <col min="71" max="16384" width="9.140625" style="14"/>
  </cols>
  <sheetData>
    <row r="1" spans="1:13" ht="9.9499999999999993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>
      <c r="A4" s="1"/>
      <c r="B4" s="59" t="s">
        <v>0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8" t="s">
        <v>1</v>
      </c>
      <c r="B6" s="49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8" t="s">
        <v>3</v>
      </c>
      <c r="B7" s="49"/>
      <c r="C7" s="3">
        <v>20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8" t="s">
        <v>4</v>
      </c>
      <c r="B8" s="49"/>
      <c r="C8" s="3">
        <v>13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12"/>
      <c r="B9" s="13" t="s">
        <v>6</v>
      </c>
      <c r="C9" s="3">
        <v>12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8" t="s">
        <v>8</v>
      </c>
      <c r="B10" s="49"/>
      <c r="C10" s="3" t="s">
        <v>9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3" t="s">
        <v>10</v>
      </c>
      <c r="C11" s="16">
        <f>D64</f>
        <v>16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60" t="s">
        <v>63</v>
      </c>
      <c r="F12" s="60"/>
      <c r="G12" s="60"/>
      <c r="H12" s="60"/>
      <c r="I12" s="60"/>
      <c r="J12" s="60"/>
      <c r="K12" s="60"/>
      <c r="L12" s="60"/>
      <c r="M12" s="2"/>
    </row>
    <row r="13" spans="1:13">
      <c r="A13" s="1"/>
      <c r="B13" s="61" t="s">
        <v>11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9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19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19" customForma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19" customForma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s="19" customFormat="1">
      <c r="A51" s="20"/>
      <c r="B51" s="20"/>
      <c r="C51" s="20"/>
    </row>
    <row r="52" spans="1:13" s="19" customFormat="1">
      <c r="A52" s="63" t="s">
        <v>23</v>
      </c>
      <c r="B52" s="21" t="s">
        <v>20</v>
      </c>
      <c r="C52" s="21" t="s">
        <v>55</v>
      </c>
      <c r="D52" s="21" t="s">
        <v>56</v>
      </c>
      <c r="E52" s="64" t="s">
        <v>32</v>
      </c>
      <c r="F52" s="64"/>
      <c r="G52" s="64"/>
      <c r="H52" s="64"/>
    </row>
    <row r="53" spans="1:13" s="19" customFormat="1">
      <c r="A53" s="63"/>
      <c r="B53" s="22">
        <v>-20</v>
      </c>
      <c r="C53" s="24">
        <v>3.5</v>
      </c>
      <c r="D53" s="24">
        <v>10.7</v>
      </c>
      <c r="E53" s="65" t="s">
        <v>33</v>
      </c>
      <c r="F53" s="65"/>
      <c r="G53" s="17" t="s">
        <v>9</v>
      </c>
    </row>
    <row r="54" spans="1:13" s="19" customFormat="1">
      <c r="A54" s="63"/>
      <c r="B54" s="22">
        <v>-15</v>
      </c>
      <c r="C54" s="24">
        <v>4.2</v>
      </c>
      <c r="D54" s="24">
        <v>13.3</v>
      </c>
      <c r="E54" s="65"/>
      <c r="F54" s="65"/>
      <c r="G54" s="17" t="s">
        <v>15</v>
      </c>
    </row>
    <row r="55" spans="1:13" s="19" customFormat="1">
      <c r="A55" s="63"/>
      <c r="B55" s="22">
        <v>-7</v>
      </c>
      <c r="C55" s="24">
        <v>3.7</v>
      </c>
      <c r="D55" s="24">
        <v>16.7</v>
      </c>
      <c r="E55" s="65" t="s">
        <v>34</v>
      </c>
      <c r="F55" s="65"/>
      <c r="G55" s="17">
        <v>15</v>
      </c>
    </row>
    <row r="56" spans="1:13" s="19" customFormat="1">
      <c r="A56" s="63"/>
      <c r="B56" s="22">
        <v>2</v>
      </c>
      <c r="C56" s="24">
        <v>5.0999999999999996</v>
      </c>
      <c r="D56" s="24">
        <v>18.100000000000001</v>
      </c>
      <c r="E56" s="65"/>
      <c r="F56" s="65"/>
      <c r="G56" s="17">
        <v>20</v>
      </c>
    </row>
    <row r="57" spans="1:13" s="19" customFormat="1">
      <c r="A57" s="63"/>
      <c r="B57" s="22">
        <v>7</v>
      </c>
      <c r="C57" s="24">
        <v>5.9</v>
      </c>
      <c r="D57" s="24">
        <v>20</v>
      </c>
      <c r="E57" s="65" t="s">
        <v>35</v>
      </c>
      <c r="F57" s="65"/>
      <c r="G57" s="17">
        <v>-12</v>
      </c>
    </row>
    <row r="58" spans="1:13" s="19" customFormat="1">
      <c r="A58" s="63"/>
      <c r="B58" s="22">
        <v>14</v>
      </c>
      <c r="C58" s="24">
        <v>6.8</v>
      </c>
      <c r="D58" s="24">
        <v>20</v>
      </c>
      <c r="E58" s="65"/>
      <c r="F58" s="65"/>
      <c r="G58" s="17">
        <v>-15</v>
      </c>
    </row>
    <row r="59" spans="1:13" s="19" customFormat="1">
      <c r="A59" s="63"/>
      <c r="B59" s="22">
        <v>25</v>
      </c>
      <c r="C59" s="24">
        <v>8.1</v>
      </c>
      <c r="D59" s="24">
        <v>20</v>
      </c>
      <c r="E59" s="65"/>
      <c r="F59" s="65"/>
      <c r="G59" s="17">
        <v>-17</v>
      </c>
    </row>
    <row r="60" spans="1:13" s="19" customFormat="1">
      <c r="A60" s="63"/>
      <c r="B60" s="22">
        <v>35</v>
      </c>
      <c r="C60" s="24">
        <v>8.8000000000000007</v>
      </c>
      <c r="D60" s="24">
        <v>20</v>
      </c>
      <c r="E60" s="65"/>
      <c r="F60" s="65"/>
      <c r="G60" s="17">
        <v>-20</v>
      </c>
    </row>
    <row r="61" spans="1:13" s="19" customFormat="1">
      <c r="A61" s="63"/>
      <c r="B61" s="25"/>
      <c r="C61" s="26"/>
      <c r="D61" s="26"/>
    </row>
    <row r="62" spans="1:13" s="19" customFormat="1" ht="15" customHeight="1">
      <c r="A62" s="63" t="s">
        <v>24</v>
      </c>
      <c r="B62" s="17" t="s">
        <v>25</v>
      </c>
      <c r="C62" s="27" t="s">
        <v>12</v>
      </c>
      <c r="D62" s="27" t="s">
        <v>13</v>
      </c>
      <c r="E62" s="17"/>
      <c r="F62" s="66" t="s">
        <v>30</v>
      </c>
      <c r="G62" s="18" t="s">
        <v>12</v>
      </c>
      <c r="H62" s="18" t="s">
        <v>13</v>
      </c>
    </row>
    <row r="63" spans="1:13" s="19" customFormat="1" ht="15" customHeight="1">
      <c r="A63" s="63"/>
      <c r="B63" s="28" t="s">
        <v>14</v>
      </c>
      <c r="C63" s="27">
        <f>C7</f>
        <v>20</v>
      </c>
      <c r="D63" s="27">
        <f>C6</f>
        <v>-12</v>
      </c>
      <c r="E63" s="27" t="s">
        <v>2</v>
      </c>
      <c r="F63" s="66"/>
      <c r="G63" s="29">
        <v>-20</v>
      </c>
      <c r="H63" s="18">
        <f>D64</f>
        <v>16</v>
      </c>
    </row>
    <row r="64" spans="1:13" s="19" customFormat="1" ht="15.75" customHeight="1">
      <c r="A64" s="63"/>
      <c r="B64" s="28" t="s">
        <v>4</v>
      </c>
      <c r="C64" s="30">
        <v>0</v>
      </c>
      <c r="D64" s="27">
        <f>IF(C10="OTOPNÁ TĚLESA",(C8+0.25*C9)*1.1,(C8+0.25*C9*1))</f>
        <v>16</v>
      </c>
      <c r="E64" s="27" t="s">
        <v>5</v>
      </c>
      <c r="F64" s="66"/>
      <c r="G64" s="18">
        <f>D63</f>
        <v>-12</v>
      </c>
      <c r="H64" s="18">
        <f>D64</f>
        <v>16</v>
      </c>
    </row>
    <row r="65" spans="1:10" s="19" customFormat="1" ht="15" customHeight="1">
      <c r="A65" s="63"/>
      <c r="B65" s="64" t="s">
        <v>26</v>
      </c>
      <c r="C65" s="64"/>
      <c r="D65" s="64"/>
      <c r="E65" s="64"/>
      <c r="F65" s="66" t="s">
        <v>31</v>
      </c>
      <c r="G65" s="18" t="s">
        <v>12</v>
      </c>
      <c r="H65" s="18" t="s">
        <v>13</v>
      </c>
    </row>
    <row r="66" spans="1:10" s="19" customFormat="1" ht="15" customHeight="1">
      <c r="A66" s="63"/>
      <c r="B66" s="18" t="s">
        <v>12</v>
      </c>
      <c r="C66" s="18">
        <f>C63</f>
        <v>20</v>
      </c>
      <c r="D66" s="31">
        <f>D63</f>
        <v>-12</v>
      </c>
      <c r="E66" s="18">
        <f>D63</f>
        <v>-12</v>
      </c>
      <c r="F66" s="66"/>
      <c r="G66" s="29">
        <f>G64</f>
        <v>-12</v>
      </c>
      <c r="H66" s="18">
        <f>H63</f>
        <v>16</v>
      </c>
    </row>
    <row r="67" spans="1:10" s="19" customFormat="1" ht="15.75" customHeight="1">
      <c r="A67" s="63"/>
      <c r="B67" s="18" t="s">
        <v>13</v>
      </c>
      <c r="C67" s="31">
        <f>C64</f>
        <v>0</v>
      </c>
      <c r="D67" s="18">
        <f>D64</f>
        <v>16</v>
      </c>
      <c r="E67" s="31">
        <f>C64</f>
        <v>0</v>
      </c>
      <c r="F67" s="66"/>
      <c r="G67" s="18">
        <f>G64</f>
        <v>-12</v>
      </c>
      <c r="H67" s="18">
        <v>0</v>
      </c>
    </row>
    <row r="68" spans="1:10" s="19" customFormat="1" ht="15" customHeight="1">
      <c r="A68" s="63"/>
      <c r="B68" s="64" t="s">
        <v>27</v>
      </c>
      <c r="C68" s="64"/>
      <c r="D68" s="64"/>
      <c r="E68" s="64"/>
    </row>
    <row r="69" spans="1:10" s="19" customFormat="1" ht="15" customHeight="1">
      <c r="A69" s="63"/>
      <c r="B69" s="18" t="s">
        <v>28</v>
      </c>
      <c r="C69" s="32" t="s">
        <v>12</v>
      </c>
      <c r="D69" s="33" t="s">
        <v>13</v>
      </c>
      <c r="E69" s="67"/>
    </row>
    <row r="70" spans="1:10" s="19" customFormat="1" ht="15" customHeight="1">
      <c r="A70" s="63"/>
      <c r="B70" s="32">
        <v>1</v>
      </c>
      <c r="C70" s="32">
        <f>C63</f>
        <v>20</v>
      </c>
      <c r="D70" s="33">
        <f>C64</f>
        <v>0</v>
      </c>
      <c r="E70" s="67"/>
    </row>
    <row r="71" spans="1:10" s="19" customFormat="1" ht="15.75" customHeight="1">
      <c r="A71" s="63"/>
      <c r="B71" s="32">
        <v>2</v>
      </c>
      <c r="C71" s="32">
        <f>D63</f>
        <v>-12</v>
      </c>
      <c r="D71" s="32">
        <f>D64</f>
        <v>16</v>
      </c>
      <c r="E71" s="67"/>
    </row>
    <row r="72" spans="1:10" s="19" customFormat="1">
      <c r="A72" s="63"/>
      <c r="B72" s="34"/>
      <c r="C72" s="34" t="s">
        <v>16</v>
      </c>
      <c r="D72" s="34" t="s">
        <v>17</v>
      </c>
      <c r="E72" s="67"/>
    </row>
    <row r="73" spans="1:10" s="19" customFormat="1">
      <c r="A73" s="63"/>
      <c r="B73" s="18" t="s">
        <v>29</v>
      </c>
      <c r="C73" s="35" cm="1">
        <f t="array" ref="C73:D73">LINEST(D70:D71,C70:C71,1)</f>
        <v>-0.5</v>
      </c>
      <c r="D73" s="36">
        <v>10</v>
      </c>
      <c r="E73" s="67"/>
    </row>
    <row r="74" spans="1:10" s="19" customFormat="1" ht="15" customHeight="1">
      <c r="A74" s="63" t="s">
        <v>36</v>
      </c>
      <c r="B74" s="68" t="s">
        <v>38</v>
      </c>
      <c r="C74" s="68"/>
      <c r="D74" s="68" t="s">
        <v>37</v>
      </c>
      <c r="E74" s="68"/>
      <c r="F74" s="63"/>
      <c r="G74" s="63"/>
      <c r="H74" s="63"/>
      <c r="I74" s="63"/>
      <c r="J74" s="63"/>
    </row>
    <row r="75" spans="1:10" s="19" customFormat="1" ht="15" customHeight="1">
      <c r="A75" s="63"/>
      <c r="B75" s="30" t="s">
        <v>12</v>
      </c>
      <c r="C75" s="30" t="s">
        <v>13</v>
      </c>
      <c r="D75" s="30" t="s">
        <v>12</v>
      </c>
      <c r="E75" s="30" t="s">
        <v>13</v>
      </c>
      <c r="F75" s="63"/>
      <c r="G75" s="63"/>
      <c r="H75" s="63"/>
      <c r="I75" s="63"/>
      <c r="J75" s="63"/>
    </row>
    <row r="76" spans="1:10" s="19" customFormat="1" ht="15" customHeight="1">
      <c r="A76" s="63"/>
      <c r="B76" s="37">
        <f>B77</f>
        <v>7.9545454545454568</v>
      </c>
      <c r="C76" s="38">
        <f>C77</f>
        <v>6.0227272727272716</v>
      </c>
      <c r="D76" s="37">
        <f>D77</f>
        <v>-10.45945945945946</v>
      </c>
      <c r="E76" s="38">
        <f>E77</f>
        <v>15.22972972972973</v>
      </c>
      <c r="F76" s="63"/>
      <c r="G76" s="63"/>
      <c r="H76" s="63"/>
      <c r="I76" s="63"/>
      <c r="J76" s="63"/>
    </row>
    <row r="77" spans="1:10" s="19" customFormat="1" ht="15" customHeight="1">
      <c r="A77" s="63"/>
      <c r="B77" s="39">
        <f>J89</f>
        <v>7.9545454545454568</v>
      </c>
      <c r="C77" s="38">
        <f>J88</f>
        <v>6.0227272727272716</v>
      </c>
      <c r="D77" s="37">
        <f>J100</f>
        <v>-10.45945945945946</v>
      </c>
      <c r="E77" s="40">
        <f>J99</f>
        <v>15.22972972972973</v>
      </c>
      <c r="F77" s="63"/>
      <c r="G77" s="63"/>
      <c r="H77" s="63"/>
      <c r="I77" s="63"/>
      <c r="J77" s="63"/>
    </row>
    <row r="78" spans="1:10" s="19" customFormat="1" ht="15" customHeight="1">
      <c r="A78" s="63"/>
      <c r="B78" s="37">
        <f>B77</f>
        <v>7.9545454545454568</v>
      </c>
      <c r="C78" s="38">
        <v>0</v>
      </c>
      <c r="D78" s="37">
        <f>D77</f>
        <v>-10.45945945945946</v>
      </c>
      <c r="E78" s="38">
        <v>0</v>
      </c>
      <c r="F78" s="63"/>
      <c r="G78" s="63"/>
      <c r="H78" s="63"/>
      <c r="I78" s="63"/>
      <c r="J78" s="63"/>
    </row>
    <row r="79" spans="1:10" s="19" customFormat="1" ht="15" customHeight="1">
      <c r="A79" s="63"/>
      <c r="B79" s="67" t="s">
        <v>39</v>
      </c>
      <c r="C79" s="67"/>
      <c r="D79" s="67"/>
      <c r="E79" s="67"/>
      <c r="F79" s="67"/>
      <c r="G79" s="67"/>
      <c r="H79" s="67"/>
      <c r="I79" s="67"/>
      <c r="J79" s="67"/>
    </row>
    <row r="80" spans="1:10" s="19" customFormat="1" ht="15" customHeight="1">
      <c r="A80" s="63"/>
      <c r="B80" s="19" t="s">
        <v>41</v>
      </c>
      <c r="C80" s="19" t="s">
        <v>42</v>
      </c>
      <c r="D80" s="19" t="s">
        <v>13</v>
      </c>
      <c r="E80" s="19" t="s">
        <v>18</v>
      </c>
      <c r="F80" s="19" t="s">
        <v>19</v>
      </c>
      <c r="G80" s="19" t="s">
        <v>43</v>
      </c>
      <c r="H80" s="67" t="s">
        <v>44</v>
      </c>
      <c r="I80" s="67"/>
      <c r="J80" s="67"/>
    </row>
    <row r="81" spans="1:10" s="19" customFormat="1" ht="15" customHeight="1">
      <c r="A81" s="63"/>
      <c r="B81" s="19">
        <f t="shared" ref="B81:C89" si="0">B53</f>
        <v>-20</v>
      </c>
      <c r="C81" s="19">
        <f t="shared" si="0"/>
        <v>3.5</v>
      </c>
      <c r="D81" s="19">
        <f>$C$73*B81+$D$73</f>
        <v>20</v>
      </c>
      <c r="E81" s="19">
        <f>D81-C81</f>
        <v>16.5</v>
      </c>
      <c r="F81" s="19">
        <f>IF(SIGN(E81*E82)=1,0,1)</f>
        <v>0</v>
      </c>
      <c r="G81" s="69">
        <f>MATCH(1,F81:F89,0)</f>
        <v>5</v>
      </c>
      <c r="H81" s="19" t="s">
        <v>12</v>
      </c>
      <c r="I81" s="19" t="s">
        <v>45</v>
      </c>
      <c r="J81" s="19" t="s">
        <v>46</v>
      </c>
    </row>
    <row r="82" spans="1:10" s="19" customFormat="1" ht="15" customHeight="1">
      <c r="A82" s="63"/>
      <c r="B82" s="19">
        <f t="shared" si="0"/>
        <v>-15</v>
      </c>
      <c r="C82" s="19">
        <f t="shared" si="0"/>
        <v>4.2</v>
      </c>
      <c r="D82" s="19">
        <f t="shared" ref="D82:D89" si="1">$C$73*B82+$D$73</f>
        <v>17.5</v>
      </c>
      <c r="E82" s="19">
        <f t="shared" ref="E82:E89" si="2">D82-C82</f>
        <v>13.3</v>
      </c>
      <c r="F82" s="19">
        <f t="shared" ref="F82:F88" si="3">IF(SIGN(E82*E83)=1,0,1)</f>
        <v>0</v>
      </c>
      <c r="G82" s="69"/>
      <c r="H82" s="19">
        <f>INDEX(B81:B89,G81)</f>
        <v>7</v>
      </c>
      <c r="I82" s="19">
        <f>INDEX(C81:C89,G81)</f>
        <v>5.9</v>
      </c>
      <c r="J82" s="19">
        <f>INDEX(D81:D89,G81)</f>
        <v>6.5</v>
      </c>
    </row>
    <row r="83" spans="1:10" s="19" customFormat="1" ht="15" customHeight="1">
      <c r="A83" s="63"/>
      <c r="B83" s="19">
        <f t="shared" si="0"/>
        <v>-7</v>
      </c>
      <c r="C83" s="19">
        <f t="shared" si="0"/>
        <v>3.7</v>
      </c>
      <c r="D83" s="19">
        <f t="shared" si="1"/>
        <v>13.5</v>
      </c>
      <c r="E83" s="19">
        <f t="shared" si="2"/>
        <v>9.8000000000000007</v>
      </c>
      <c r="F83" s="19">
        <f t="shared" si="3"/>
        <v>0</v>
      </c>
      <c r="G83" s="69"/>
      <c r="H83" s="19">
        <f>INDEX(B81:B89,G81+1)</f>
        <v>14</v>
      </c>
      <c r="I83" s="19">
        <f>INDEX(C81:C89,G81+1)</f>
        <v>6.8</v>
      </c>
      <c r="J83" s="19">
        <f>INDEX(D81:D89,G81+1)</f>
        <v>3</v>
      </c>
    </row>
    <row r="84" spans="1:10" s="19" customFormat="1" ht="15" customHeight="1">
      <c r="A84" s="63"/>
      <c r="B84" s="19">
        <f t="shared" si="0"/>
        <v>2</v>
      </c>
      <c r="C84" s="19">
        <f t="shared" si="0"/>
        <v>5.0999999999999996</v>
      </c>
      <c r="D84" s="19">
        <f t="shared" si="1"/>
        <v>9</v>
      </c>
      <c r="E84" s="19">
        <f t="shared" si="2"/>
        <v>3.9000000000000004</v>
      </c>
      <c r="F84" s="19">
        <f t="shared" si="3"/>
        <v>0</v>
      </c>
      <c r="G84" s="69"/>
      <c r="H84" s="67" t="s">
        <v>47</v>
      </c>
      <c r="I84" s="67"/>
      <c r="J84" s="67"/>
    </row>
    <row r="85" spans="1:10" s="19" customFormat="1">
      <c r="A85" s="63"/>
      <c r="B85" s="19">
        <f t="shared" si="0"/>
        <v>7</v>
      </c>
      <c r="C85" s="19">
        <f t="shared" si="0"/>
        <v>5.9</v>
      </c>
      <c r="D85" s="19">
        <f t="shared" si="1"/>
        <v>6.5</v>
      </c>
      <c r="E85" s="19">
        <f t="shared" si="2"/>
        <v>0.59999999999999964</v>
      </c>
      <c r="F85" s="19">
        <f t="shared" si="3"/>
        <v>1</v>
      </c>
      <c r="G85" s="69"/>
      <c r="H85" s="32" t="s">
        <v>21</v>
      </c>
      <c r="I85" s="19">
        <f>SLOPE(I82:I83,H82:H83)</f>
        <v>0.1285714285714285</v>
      </c>
      <c r="J85" s="19">
        <f>SLOPE(J82:J83,H82:H83)</f>
        <v>-0.5</v>
      </c>
    </row>
    <row r="86" spans="1:10" s="19" customFormat="1">
      <c r="A86" s="63"/>
      <c r="B86" s="19">
        <f t="shared" si="0"/>
        <v>14</v>
      </c>
      <c r="C86" s="19">
        <f t="shared" si="0"/>
        <v>6.8</v>
      </c>
      <c r="D86" s="19">
        <f t="shared" si="1"/>
        <v>3</v>
      </c>
      <c r="E86" s="19">
        <f t="shared" si="2"/>
        <v>-3.8</v>
      </c>
      <c r="F86" s="19">
        <f t="shared" si="3"/>
        <v>0</v>
      </c>
      <c r="G86" s="69"/>
      <c r="H86" s="32" t="s">
        <v>22</v>
      </c>
      <c r="I86" s="19">
        <f>INTERCEPT(I82:I83,H82:H83)</f>
        <v>5</v>
      </c>
      <c r="J86" s="19">
        <f>INTERCEPT(J82:J83,H82:H83)</f>
        <v>10</v>
      </c>
    </row>
    <row r="87" spans="1:10" s="19" customFormat="1">
      <c r="A87" s="63"/>
      <c r="B87" s="19">
        <f t="shared" si="0"/>
        <v>25</v>
      </c>
      <c r="C87" s="19">
        <f t="shared" si="0"/>
        <v>8.1</v>
      </c>
      <c r="D87" s="19">
        <f t="shared" si="1"/>
        <v>-2.5</v>
      </c>
      <c r="E87" s="19">
        <f t="shared" si="2"/>
        <v>-10.6</v>
      </c>
      <c r="F87" s="19">
        <f t="shared" si="3"/>
        <v>0</v>
      </c>
      <c r="G87" s="69"/>
      <c r="H87" s="67" t="s">
        <v>48</v>
      </c>
      <c r="I87" s="67"/>
      <c r="J87" s="67"/>
    </row>
    <row r="88" spans="1:10" s="19" customFormat="1">
      <c r="A88" s="63"/>
      <c r="B88" s="19">
        <f t="shared" si="0"/>
        <v>35</v>
      </c>
      <c r="C88" s="19">
        <f t="shared" si="0"/>
        <v>8.8000000000000007</v>
      </c>
      <c r="D88" s="19">
        <f t="shared" si="1"/>
        <v>-7.5</v>
      </c>
      <c r="E88" s="19">
        <f t="shared" si="2"/>
        <v>-16.3</v>
      </c>
      <c r="F88" s="19">
        <f t="shared" si="3"/>
        <v>1</v>
      </c>
      <c r="G88" s="69"/>
      <c r="H88" s="67" t="s">
        <v>49</v>
      </c>
      <c r="I88" s="67"/>
      <c r="J88" s="41">
        <f>(J85*I86-I85*J86)/(J85-I85)</f>
        <v>6.0227272727272716</v>
      </c>
    </row>
    <row r="89" spans="1:10" s="19" customFormat="1">
      <c r="A89" s="63"/>
      <c r="B89" s="19">
        <f t="shared" si="0"/>
        <v>0</v>
      </c>
      <c r="C89" s="19">
        <f t="shared" si="0"/>
        <v>0</v>
      </c>
      <c r="D89" s="19">
        <f t="shared" si="1"/>
        <v>10</v>
      </c>
      <c r="E89" s="19">
        <f t="shared" si="2"/>
        <v>10</v>
      </c>
      <c r="F89" s="19">
        <f>H67</f>
        <v>0</v>
      </c>
      <c r="G89" s="69"/>
      <c r="H89" s="67" t="s">
        <v>50</v>
      </c>
      <c r="I89" s="67"/>
      <c r="J89" s="41">
        <f>(J88-J86)/J85</f>
        <v>7.9545454545454568</v>
      </c>
    </row>
    <row r="90" spans="1:10" s="19" customFormat="1">
      <c r="A90" s="63"/>
      <c r="B90" s="67" t="s">
        <v>40</v>
      </c>
      <c r="C90" s="67"/>
      <c r="D90" s="67"/>
      <c r="E90" s="67"/>
      <c r="F90" s="67"/>
      <c r="G90" s="67"/>
      <c r="H90" s="67"/>
      <c r="I90" s="67"/>
      <c r="J90" s="67"/>
    </row>
    <row r="91" spans="1:10" s="19" customFormat="1">
      <c r="A91" s="63"/>
      <c r="B91" s="19" t="s">
        <v>41</v>
      </c>
      <c r="C91" s="19" t="s">
        <v>42</v>
      </c>
      <c r="D91" s="19" t="s">
        <v>13</v>
      </c>
      <c r="E91" s="19" t="s">
        <v>18</v>
      </c>
      <c r="F91" s="19" t="s">
        <v>19</v>
      </c>
      <c r="G91" s="19" t="s">
        <v>43</v>
      </c>
      <c r="H91" s="67" t="s">
        <v>44</v>
      </c>
      <c r="I91" s="67"/>
      <c r="J91" s="67"/>
    </row>
    <row r="92" spans="1:10" s="19" customFormat="1">
      <c r="A92" s="63"/>
      <c r="B92" s="19">
        <f>B53</f>
        <v>-20</v>
      </c>
      <c r="C92" s="19">
        <f>D53</f>
        <v>10.7</v>
      </c>
      <c r="D92" s="19">
        <f>$C$73*B92+$D$73</f>
        <v>20</v>
      </c>
      <c r="E92" s="19">
        <f>D92-C92</f>
        <v>9.3000000000000007</v>
      </c>
      <c r="F92" s="19">
        <f>IF(SIGN(E92*E93)=1,0,1)</f>
        <v>0</v>
      </c>
      <c r="G92" s="69">
        <f>MATCH(1,F92:F100,0)</f>
        <v>2</v>
      </c>
      <c r="H92" s="19" t="s">
        <v>12</v>
      </c>
      <c r="I92" s="19" t="s">
        <v>45</v>
      </c>
      <c r="J92" s="19" t="s">
        <v>46</v>
      </c>
    </row>
    <row r="93" spans="1:10" s="19" customFormat="1">
      <c r="A93" s="63"/>
      <c r="B93" s="19">
        <f t="shared" ref="B93:B100" si="4">B54</f>
        <v>-15</v>
      </c>
      <c r="C93" s="19">
        <f t="shared" ref="C93:C100" si="5">D54</f>
        <v>13.3</v>
      </c>
      <c r="D93" s="19">
        <f t="shared" ref="D93:D100" si="6">$C$73*B93+$D$73</f>
        <v>17.5</v>
      </c>
      <c r="E93" s="19">
        <f t="shared" ref="E93:E100" si="7">D93-C93</f>
        <v>4.1999999999999993</v>
      </c>
      <c r="F93" s="19">
        <f t="shared" ref="F93:F99" si="8">IF(SIGN(E93*E94)=1,0,1)</f>
        <v>1</v>
      </c>
      <c r="G93" s="69"/>
      <c r="H93" s="19">
        <f>INDEX(B92:B100,G92)</f>
        <v>-15</v>
      </c>
      <c r="I93" s="19">
        <f>INDEX(C92:C100,G92)</f>
        <v>13.3</v>
      </c>
      <c r="J93" s="19">
        <f>INDEX(D92:D100,G92)</f>
        <v>17.5</v>
      </c>
    </row>
    <row r="94" spans="1:10" s="19" customFormat="1">
      <c r="A94" s="63"/>
      <c r="B94" s="19">
        <f t="shared" si="4"/>
        <v>-7</v>
      </c>
      <c r="C94" s="19">
        <f t="shared" si="5"/>
        <v>16.7</v>
      </c>
      <c r="D94" s="19">
        <f t="shared" si="6"/>
        <v>13.5</v>
      </c>
      <c r="E94" s="19">
        <f t="shared" si="7"/>
        <v>-3.1999999999999993</v>
      </c>
      <c r="F94" s="19">
        <f t="shared" si="8"/>
        <v>0</v>
      </c>
      <c r="G94" s="69"/>
      <c r="H94" s="19">
        <f>INDEX(B92:B100,G92+1)</f>
        <v>-7</v>
      </c>
      <c r="I94" s="19">
        <f>INDEX(C92:C100,G92+1)</f>
        <v>16.7</v>
      </c>
      <c r="J94" s="19">
        <f>INDEX(D92:D100,G92+1)</f>
        <v>13.5</v>
      </c>
    </row>
    <row r="95" spans="1:10" s="19" customFormat="1">
      <c r="A95" s="63"/>
      <c r="B95" s="19">
        <f t="shared" si="4"/>
        <v>2</v>
      </c>
      <c r="C95" s="19">
        <f t="shared" si="5"/>
        <v>18.100000000000001</v>
      </c>
      <c r="D95" s="19">
        <f t="shared" si="6"/>
        <v>9</v>
      </c>
      <c r="E95" s="19">
        <f t="shared" si="7"/>
        <v>-9.1000000000000014</v>
      </c>
      <c r="F95" s="19">
        <f t="shared" si="8"/>
        <v>0</v>
      </c>
      <c r="G95" s="69"/>
      <c r="H95" s="67" t="s">
        <v>47</v>
      </c>
      <c r="I95" s="67"/>
      <c r="J95" s="67"/>
    </row>
    <row r="96" spans="1:10" s="19" customFormat="1">
      <c r="A96" s="63"/>
      <c r="B96" s="19">
        <f t="shared" si="4"/>
        <v>7</v>
      </c>
      <c r="C96" s="19">
        <f t="shared" si="5"/>
        <v>20</v>
      </c>
      <c r="D96" s="19">
        <f t="shared" si="6"/>
        <v>6.5</v>
      </c>
      <c r="E96" s="19">
        <f t="shared" si="7"/>
        <v>-13.5</v>
      </c>
      <c r="F96" s="19">
        <f t="shared" si="8"/>
        <v>0</v>
      </c>
      <c r="G96" s="69"/>
      <c r="H96" s="32" t="s">
        <v>21</v>
      </c>
      <c r="I96" s="19">
        <f>SLOPE(I93:I94,H93:H94)</f>
        <v>0.42499999999999982</v>
      </c>
      <c r="J96" s="19">
        <f>SLOPE(J93:J94,H93:H94)</f>
        <v>-0.5</v>
      </c>
    </row>
    <row r="97" spans="1:10" s="19" customFormat="1">
      <c r="A97" s="63"/>
      <c r="B97" s="19">
        <f t="shared" si="4"/>
        <v>14</v>
      </c>
      <c r="C97" s="19">
        <f t="shared" si="5"/>
        <v>20</v>
      </c>
      <c r="D97" s="19">
        <f t="shared" si="6"/>
        <v>3</v>
      </c>
      <c r="E97" s="19">
        <f t="shared" si="7"/>
        <v>-17</v>
      </c>
      <c r="F97" s="19">
        <f t="shared" si="8"/>
        <v>0</v>
      </c>
      <c r="G97" s="69"/>
      <c r="H97" s="32" t="s">
        <v>22</v>
      </c>
      <c r="I97" s="19">
        <f>INTERCEPT(I93:I94,H93:H94)</f>
        <v>19.674999999999997</v>
      </c>
      <c r="J97" s="19">
        <f>INTERCEPT(J93:J94,H93:H94)</f>
        <v>10</v>
      </c>
    </row>
    <row r="98" spans="1:10" s="19" customFormat="1">
      <c r="A98" s="63"/>
      <c r="B98" s="19">
        <f t="shared" si="4"/>
        <v>25</v>
      </c>
      <c r="C98" s="19">
        <f t="shared" si="5"/>
        <v>20</v>
      </c>
      <c r="D98" s="19">
        <f t="shared" si="6"/>
        <v>-2.5</v>
      </c>
      <c r="E98" s="19">
        <f t="shared" si="7"/>
        <v>-22.5</v>
      </c>
      <c r="F98" s="19">
        <f t="shared" si="8"/>
        <v>0</v>
      </c>
      <c r="G98" s="69"/>
      <c r="H98" s="67" t="s">
        <v>48</v>
      </c>
      <c r="I98" s="67"/>
      <c r="J98" s="67"/>
    </row>
    <row r="99" spans="1:10" s="19" customFormat="1">
      <c r="A99" s="63"/>
      <c r="B99" s="19">
        <f t="shared" si="4"/>
        <v>35</v>
      </c>
      <c r="C99" s="19">
        <f t="shared" si="5"/>
        <v>20</v>
      </c>
      <c r="D99" s="19">
        <f t="shared" si="6"/>
        <v>-7.5</v>
      </c>
      <c r="E99" s="19">
        <f t="shared" si="7"/>
        <v>-27.5</v>
      </c>
      <c r="F99" s="19">
        <f t="shared" si="8"/>
        <v>1</v>
      </c>
      <c r="G99" s="69"/>
      <c r="H99" s="67" t="s">
        <v>49</v>
      </c>
      <c r="I99" s="67"/>
      <c r="J99" s="41">
        <f>(J96*I97-I96*J97)/(J96-I96)</f>
        <v>15.22972972972973</v>
      </c>
    </row>
    <row r="100" spans="1:10" s="19" customFormat="1">
      <c r="A100" s="63"/>
      <c r="B100" s="19">
        <f t="shared" si="4"/>
        <v>0</v>
      </c>
      <c r="C100" s="19">
        <f t="shared" si="5"/>
        <v>0</v>
      </c>
      <c r="D100" s="19">
        <f t="shared" si="6"/>
        <v>10</v>
      </c>
      <c r="E100" s="19">
        <f t="shared" si="7"/>
        <v>10</v>
      </c>
      <c r="F100" s="19">
        <f>F89</f>
        <v>0</v>
      </c>
      <c r="G100" s="69"/>
      <c r="H100" s="67" t="s">
        <v>50</v>
      </c>
      <c r="I100" s="67"/>
      <c r="J100" s="41">
        <f>(J99-J97)/J96</f>
        <v>-10.45945945945946</v>
      </c>
    </row>
    <row r="101" spans="1:10" s="19" customFormat="1" ht="15" customHeight="1">
      <c r="A101" s="63" t="s">
        <v>52</v>
      </c>
      <c r="B101" s="64" t="s">
        <v>51</v>
      </c>
      <c r="C101" s="64"/>
      <c r="D101" s="64"/>
      <c r="E101" s="64"/>
      <c r="F101" s="64"/>
      <c r="G101" s="64"/>
      <c r="H101" s="64"/>
      <c r="I101" s="64"/>
      <c r="J101" s="64"/>
    </row>
    <row r="102" spans="1:10" s="19" customFormat="1" ht="15" customHeight="1">
      <c r="A102" s="63"/>
      <c r="B102" s="18" t="s">
        <v>28</v>
      </c>
      <c r="C102" s="32" t="s">
        <v>12</v>
      </c>
      <c r="D102" s="33" t="s">
        <v>13</v>
      </c>
      <c r="E102" s="67"/>
      <c r="F102" s="67"/>
      <c r="G102" s="67"/>
      <c r="H102" s="67"/>
      <c r="I102" s="67"/>
      <c r="J102" s="67"/>
    </row>
    <row r="103" spans="1:10" s="19" customFormat="1" ht="15" customHeight="1">
      <c r="A103" s="63"/>
      <c r="B103" s="32">
        <v>1</v>
      </c>
      <c r="C103" s="32">
        <f>G66-0.01</f>
        <v>-12.01</v>
      </c>
      <c r="D103" s="33">
        <f>H66</f>
        <v>16</v>
      </c>
      <c r="E103" s="67"/>
      <c r="F103" s="67"/>
      <c r="G103" s="67"/>
      <c r="H103" s="67"/>
      <c r="I103" s="67"/>
      <c r="J103" s="67"/>
    </row>
    <row r="104" spans="1:10" s="19" customFormat="1" ht="15" customHeight="1">
      <c r="A104" s="63"/>
      <c r="B104" s="32">
        <v>2</v>
      </c>
      <c r="C104" s="32">
        <f>G67</f>
        <v>-12</v>
      </c>
      <c r="D104" s="32">
        <f>H67</f>
        <v>0</v>
      </c>
      <c r="E104" s="67"/>
      <c r="F104" s="67"/>
      <c r="G104" s="67"/>
      <c r="H104" s="67"/>
      <c r="I104" s="67"/>
      <c r="J104" s="67"/>
    </row>
    <row r="105" spans="1:10" s="19" customFormat="1" ht="15.75" customHeight="1">
      <c r="A105" s="63"/>
      <c r="B105" s="34"/>
      <c r="C105" s="34" t="s">
        <v>16</v>
      </c>
      <c r="D105" s="34" t="s">
        <v>17</v>
      </c>
      <c r="E105" s="67"/>
      <c r="F105" s="67"/>
      <c r="G105" s="67"/>
      <c r="H105" s="67"/>
      <c r="I105" s="67"/>
      <c r="J105" s="67"/>
    </row>
    <row r="106" spans="1:10" s="19" customFormat="1" ht="15.75" customHeight="1">
      <c r="A106" s="63"/>
      <c r="B106" s="18" t="s">
        <v>29</v>
      </c>
      <c r="C106" s="42" cm="1">
        <f t="array" ref="C106:D106">LINEST(D103:D104,C103:C104,1)</f>
        <v>-1600.0000000000339</v>
      </c>
      <c r="D106" s="36">
        <v>-19200.000000000404</v>
      </c>
      <c r="E106" s="67"/>
      <c r="F106" s="67"/>
      <c r="G106" s="67"/>
      <c r="H106" s="67"/>
      <c r="I106" s="67"/>
      <c r="J106" s="67"/>
    </row>
    <row r="107" spans="1:10" s="19" customFormat="1" ht="15" customHeight="1">
      <c r="A107" s="63"/>
      <c r="B107" s="67" t="s">
        <v>39</v>
      </c>
      <c r="C107" s="67"/>
      <c r="D107" s="67"/>
      <c r="E107" s="67"/>
      <c r="F107" s="67"/>
      <c r="G107" s="67"/>
      <c r="H107" s="67"/>
      <c r="I107" s="67"/>
      <c r="J107" s="67"/>
    </row>
    <row r="108" spans="1:10" s="19" customFormat="1" ht="15" customHeight="1">
      <c r="A108" s="63"/>
      <c r="B108" s="19" t="s">
        <v>41</v>
      </c>
      <c r="C108" s="19" t="s">
        <v>42</v>
      </c>
      <c r="D108" s="19" t="s">
        <v>13</v>
      </c>
      <c r="E108" s="19" t="s">
        <v>18</v>
      </c>
      <c r="F108" s="19" t="s">
        <v>19</v>
      </c>
      <c r="G108" s="19" t="s">
        <v>43</v>
      </c>
      <c r="H108" s="67" t="s">
        <v>44</v>
      </c>
      <c r="I108" s="67"/>
      <c r="J108" s="67"/>
    </row>
    <row r="109" spans="1:10" s="19" customFormat="1" ht="15" customHeight="1">
      <c r="A109" s="63"/>
      <c r="B109" s="19">
        <f>B53</f>
        <v>-20</v>
      </c>
      <c r="C109" s="19">
        <f>C53</f>
        <v>3.5</v>
      </c>
      <c r="D109" s="19">
        <f>$C$106*B109+$D$106</f>
        <v>12800.000000000273</v>
      </c>
      <c r="E109" s="19">
        <f t="shared" ref="E109:E117" si="9">D109-C109</f>
        <v>12796.500000000273</v>
      </c>
      <c r="F109" s="19">
        <f>IF(SIGN(E109*E110)=1,0,1)</f>
        <v>0</v>
      </c>
      <c r="G109" s="69">
        <f>MATCH(1,F109:F117,0)</f>
        <v>2</v>
      </c>
      <c r="H109" s="19" t="s">
        <v>12</v>
      </c>
      <c r="I109" s="19" t="s">
        <v>45</v>
      </c>
      <c r="J109" s="19" t="s">
        <v>46</v>
      </c>
    </row>
    <row r="110" spans="1:10" s="19" customFormat="1" ht="15" customHeight="1">
      <c r="A110" s="63"/>
      <c r="B110" s="19">
        <f t="shared" ref="B110:C117" si="10">B54</f>
        <v>-15</v>
      </c>
      <c r="C110" s="19">
        <f t="shared" si="10"/>
        <v>4.2</v>
      </c>
      <c r="D110" s="19">
        <f>$C$106*B110+$D$106</f>
        <v>4800.0000000001055</v>
      </c>
      <c r="E110" s="19">
        <f t="shared" si="9"/>
        <v>4795.8000000001057</v>
      </c>
      <c r="F110" s="19">
        <f t="shared" ref="F110:F116" si="11">IF(SIGN(E110*E111)=1,0,1)</f>
        <v>1</v>
      </c>
      <c r="G110" s="69"/>
      <c r="H110" s="19">
        <f>INDEX(B109:B117,G109)</f>
        <v>-15</v>
      </c>
      <c r="I110" s="19">
        <f>INDEX(C109:C117,G109)</f>
        <v>4.2</v>
      </c>
      <c r="J110" s="19">
        <f>INDEX(D109:D117,G109)</f>
        <v>4800.0000000001055</v>
      </c>
    </row>
    <row r="111" spans="1:10" s="19" customFormat="1" ht="15" customHeight="1">
      <c r="A111" s="63"/>
      <c r="B111" s="19">
        <f t="shared" si="10"/>
        <v>-7</v>
      </c>
      <c r="C111" s="19">
        <f t="shared" si="10"/>
        <v>3.7</v>
      </c>
      <c r="D111" s="19">
        <f t="shared" ref="D111:D117" si="12">$C$106*B111+$D$106</f>
        <v>-8000.0000000001673</v>
      </c>
      <c r="E111" s="19">
        <f t="shared" si="9"/>
        <v>-8003.7000000001672</v>
      </c>
      <c r="F111" s="19">
        <f t="shared" si="11"/>
        <v>0</v>
      </c>
      <c r="G111" s="69"/>
      <c r="H111" s="19">
        <f>INDEX(B109:B117,G109+1)</f>
        <v>-7</v>
      </c>
      <c r="I111" s="19">
        <f>INDEX(C109:C117,G109+1)</f>
        <v>3.7</v>
      </c>
      <c r="J111" s="19">
        <f>INDEX(D109:D117,G109+1)</f>
        <v>-8000.0000000001673</v>
      </c>
    </row>
    <row r="112" spans="1:10" s="19" customFormat="1" ht="15" customHeight="1">
      <c r="A112" s="63"/>
      <c r="B112" s="19">
        <f t="shared" si="10"/>
        <v>2</v>
      </c>
      <c r="C112" s="19">
        <f t="shared" si="10"/>
        <v>5.0999999999999996</v>
      </c>
      <c r="D112" s="19">
        <f t="shared" si="12"/>
        <v>-22400.000000000473</v>
      </c>
      <c r="E112" s="19">
        <f t="shared" si="9"/>
        <v>-22405.100000000471</v>
      </c>
      <c r="F112" s="19">
        <f t="shared" si="11"/>
        <v>0</v>
      </c>
      <c r="G112" s="69"/>
      <c r="H112" s="67" t="s">
        <v>47</v>
      </c>
      <c r="I112" s="67"/>
      <c r="J112" s="67"/>
    </row>
    <row r="113" spans="1:11" s="19" customFormat="1" ht="15" customHeight="1">
      <c r="A113" s="63"/>
      <c r="B113" s="19">
        <f t="shared" si="10"/>
        <v>7</v>
      </c>
      <c r="C113" s="19">
        <f t="shared" si="10"/>
        <v>5.9</v>
      </c>
      <c r="D113" s="19">
        <f>$C$106*B113+$D$106</f>
        <v>-30400.00000000064</v>
      </c>
      <c r="E113" s="19">
        <f t="shared" si="9"/>
        <v>-30405.900000000642</v>
      </c>
      <c r="F113" s="19">
        <f t="shared" si="11"/>
        <v>0</v>
      </c>
      <c r="G113" s="69"/>
      <c r="H113" s="32" t="s">
        <v>21</v>
      </c>
      <c r="I113" s="19">
        <f>SLOPE(I110:I111,H110:H111)</f>
        <v>-6.25E-2</v>
      </c>
      <c r="J113" s="19">
        <f>SLOPE(J110:J111,H110:H111)</f>
        <v>-1600.0000000000341</v>
      </c>
    </row>
    <row r="114" spans="1:11" s="19" customFormat="1" ht="15" customHeight="1">
      <c r="A114" s="63"/>
      <c r="B114" s="19">
        <f t="shared" si="10"/>
        <v>14</v>
      </c>
      <c r="C114" s="19">
        <f t="shared" si="10"/>
        <v>6.8</v>
      </c>
      <c r="D114" s="19">
        <f t="shared" si="12"/>
        <v>-41600.000000000873</v>
      </c>
      <c r="E114" s="19">
        <f t="shared" si="9"/>
        <v>-41606.800000000876</v>
      </c>
      <c r="F114" s="19">
        <f t="shared" si="11"/>
        <v>0</v>
      </c>
      <c r="G114" s="69"/>
      <c r="H114" s="32" t="s">
        <v>22</v>
      </c>
      <c r="I114" s="19">
        <f>INTERCEPT(I110:I111,H110:H111)</f>
        <v>3.2625000000000002</v>
      </c>
      <c r="J114" s="19">
        <f>INTERCEPT(J110:J111,H110:H111)</f>
        <v>-19200.000000000407</v>
      </c>
    </row>
    <row r="115" spans="1:11" s="19" customFormat="1" ht="15.75" customHeight="1">
      <c r="A115" s="63"/>
      <c r="B115" s="19">
        <f t="shared" si="10"/>
        <v>25</v>
      </c>
      <c r="C115" s="19">
        <f t="shared" si="10"/>
        <v>8.1</v>
      </c>
      <c r="D115" s="19">
        <f t="shared" si="12"/>
        <v>-59200.000000001251</v>
      </c>
      <c r="E115" s="19">
        <f t="shared" si="9"/>
        <v>-59208.10000000125</v>
      </c>
      <c r="F115" s="19">
        <f t="shared" si="11"/>
        <v>0</v>
      </c>
      <c r="G115" s="69"/>
      <c r="H115" s="67" t="s">
        <v>48</v>
      </c>
      <c r="I115" s="67"/>
      <c r="J115" s="67"/>
      <c r="K115" s="43" t="s">
        <v>53</v>
      </c>
    </row>
    <row r="116" spans="1:11" s="19" customFormat="1" ht="15" customHeight="1">
      <c r="A116" s="63"/>
      <c r="B116" s="19">
        <f t="shared" si="10"/>
        <v>35</v>
      </c>
      <c r="C116" s="19">
        <f t="shared" si="10"/>
        <v>8.8000000000000007</v>
      </c>
      <c r="D116" s="19">
        <f t="shared" si="12"/>
        <v>-75200.000000001586</v>
      </c>
      <c r="E116" s="19">
        <f t="shared" si="9"/>
        <v>-75208.800000001589</v>
      </c>
      <c r="F116" s="19">
        <f t="shared" si="11"/>
        <v>0</v>
      </c>
      <c r="G116" s="69"/>
      <c r="H116" s="67" t="s">
        <v>50</v>
      </c>
      <c r="I116" s="67"/>
      <c r="J116" s="41">
        <f>(J113*I114-I113*J114)/(J113-I113)</f>
        <v>4.0126567444040786</v>
      </c>
      <c r="K116" s="19">
        <f>J116</f>
        <v>4.0126567444040786</v>
      </c>
    </row>
    <row r="117" spans="1:11" s="19" customFormat="1" ht="15.75" customHeight="1">
      <c r="A117" s="63"/>
      <c r="B117" s="19">
        <f t="shared" si="10"/>
        <v>0</v>
      </c>
      <c r="C117" s="19">
        <f t="shared" si="10"/>
        <v>0</v>
      </c>
      <c r="D117" s="19">
        <f t="shared" si="12"/>
        <v>-19200.000000000404</v>
      </c>
      <c r="E117" s="19">
        <f t="shared" si="9"/>
        <v>-19200.000000000404</v>
      </c>
      <c r="F117" s="19">
        <f>F89</f>
        <v>0</v>
      </c>
      <c r="G117" s="69"/>
      <c r="H117" s="67" t="s">
        <v>49</v>
      </c>
      <c r="I117" s="67"/>
      <c r="J117" s="41">
        <f>ROUND((J116-J114)/J113,1)</f>
        <v>-12</v>
      </c>
      <c r="K117" s="29">
        <f>G63</f>
        <v>-20</v>
      </c>
    </row>
    <row r="118" spans="1:11" s="19" customFormat="1" ht="15" customHeight="1">
      <c r="A118" s="63"/>
      <c r="B118" s="67" t="s">
        <v>40</v>
      </c>
      <c r="C118" s="67"/>
      <c r="D118" s="67"/>
      <c r="E118" s="67"/>
      <c r="F118" s="67"/>
      <c r="G118" s="67"/>
      <c r="H118" s="67"/>
      <c r="I118" s="67"/>
      <c r="J118" s="67"/>
    </row>
    <row r="119" spans="1:11" s="19" customFormat="1" ht="15" customHeight="1">
      <c r="A119" s="63"/>
      <c r="B119" s="19" t="s">
        <v>41</v>
      </c>
      <c r="C119" s="19" t="s">
        <v>42</v>
      </c>
      <c r="D119" s="19" t="s">
        <v>13</v>
      </c>
      <c r="E119" s="19" t="s">
        <v>18</v>
      </c>
      <c r="F119" s="19" t="s">
        <v>19</v>
      </c>
      <c r="G119" s="19" t="s">
        <v>43</v>
      </c>
      <c r="H119" s="67" t="s">
        <v>44</v>
      </c>
      <c r="I119" s="67"/>
      <c r="J119" s="67"/>
    </row>
    <row r="120" spans="1:11" s="19" customFormat="1" ht="15" customHeight="1">
      <c r="A120" s="63"/>
      <c r="B120" s="19">
        <f>B109</f>
        <v>-20</v>
      </c>
      <c r="C120" s="19">
        <f>D53</f>
        <v>10.7</v>
      </c>
      <c r="D120" s="19">
        <f>$C$106*B120+$D$106</f>
        <v>12800.000000000273</v>
      </c>
      <c r="E120" s="19">
        <f>D120-C120</f>
        <v>12789.300000000272</v>
      </c>
      <c r="F120" s="19">
        <f>IF(SIGN(E120*E121)=1,0,1)</f>
        <v>0</v>
      </c>
      <c r="G120" s="69">
        <f>MATCH(1,F120:F128,0)</f>
        <v>2</v>
      </c>
      <c r="H120" s="19" t="s">
        <v>12</v>
      </c>
      <c r="I120" s="19" t="s">
        <v>45</v>
      </c>
      <c r="J120" s="19" t="s">
        <v>46</v>
      </c>
    </row>
    <row r="121" spans="1:11" s="19" customFormat="1" ht="15" customHeight="1">
      <c r="A121" s="63"/>
      <c r="B121" s="19">
        <f t="shared" ref="B121:B128" si="13">B110</f>
        <v>-15</v>
      </c>
      <c r="C121" s="19">
        <f t="shared" ref="C121:C128" si="14">D54</f>
        <v>13.3</v>
      </c>
      <c r="D121" s="19">
        <f t="shared" ref="D121:D128" si="15">$C$106*B121+$D$106</f>
        <v>4800.0000000001055</v>
      </c>
      <c r="E121" s="19">
        <f t="shared" ref="E121:E128" si="16">D121-C121</f>
        <v>4786.7000000001053</v>
      </c>
      <c r="F121" s="19">
        <f t="shared" ref="F121:F127" si="17">IF(SIGN(E121*E122)=1,0,1)</f>
        <v>1</v>
      </c>
      <c r="G121" s="69"/>
      <c r="H121" s="19">
        <f>INDEX(B120:B128,G120)</f>
        <v>-15</v>
      </c>
      <c r="I121" s="19">
        <f>INDEX(C120:C128,G120)</f>
        <v>13.3</v>
      </c>
      <c r="J121" s="19">
        <f>INDEX(D120:D128,G120)</f>
        <v>4800.0000000001055</v>
      </c>
    </row>
    <row r="122" spans="1:11" s="19" customFormat="1" ht="15" customHeight="1">
      <c r="A122" s="63"/>
      <c r="B122" s="19">
        <f t="shared" si="13"/>
        <v>-7</v>
      </c>
      <c r="C122" s="19">
        <f t="shared" si="14"/>
        <v>16.7</v>
      </c>
      <c r="D122" s="19">
        <f t="shared" si="15"/>
        <v>-8000.0000000001673</v>
      </c>
      <c r="E122" s="19">
        <f t="shared" si="16"/>
        <v>-8016.7000000001672</v>
      </c>
      <c r="F122" s="19">
        <f t="shared" si="17"/>
        <v>0</v>
      </c>
      <c r="G122" s="69"/>
      <c r="H122" s="19">
        <f>INDEX(B120:B128,G120+1)</f>
        <v>-7</v>
      </c>
      <c r="I122" s="19">
        <f>INDEX(C120:C128,G120+1)</f>
        <v>16.7</v>
      </c>
      <c r="J122" s="19">
        <f>INDEX(D120:D128,G120+1)</f>
        <v>-8000.0000000001673</v>
      </c>
    </row>
    <row r="123" spans="1:11" s="19" customFormat="1" ht="15" customHeight="1">
      <c r="A123" s="63"/>
      <c r="B123" s="19">
        <f t="shared" si="13"/>
        <v>2</v>
      </c>
      <c r="C123" s="19">
        <f t="shared" si="14"/>
        <v>18.100000000000001</v>
      </c>
      <c r="D123" s="19">
        <f t="shared" si="15"/>
        <v>-22400.000000000473</v>
      </c>
      <c r="E123" s="19">
        <f t="shared" si="16"/>
        <v>-22418.100000000471</v>
      </c>
      <c r="F123" s="19">
        <f t="shared" si="17"/>
        <v>0</v>
      </c>
      <c r="G123" s="69"/>
      <c r="H123" s="67" t="s">
        <v>47</v>
      </c>
      <c r="I123" s="67"/>
      <c r="J123" s="67"/>
    </row>
    <row r="124" spans="1:11" s="19" customFormat="1" ht="15" customHeight="1">
      <c r="A124" s="63"/>
      <c r="B124" s="19">
        <f t="shared" si="13"/>
        <v>7</v>
      </c>
      <c r="C124" s="19">
        <f t="shared" si="14"/>
        <v>20</v>
      </c>
      <c r="D124" s="19">
        <f t="shared" si="15"/>
        <v>-30400.00000000064</v>
      </c>
      <c r="E124" s="19">
        <f t="shared" si="16"/>
        <v>-30420.00000000064</v>
      </c>
      <c r="F124" s="19">
        <f t="shared" si="17"/>
        <v>0</v>
      </c>
      <c r="G124" s="69"/>
      <c r="H124" s="32" t="s">
        <v>21</v>
      </c>
      <c r="I124" s="19">
        <f>SLOPE(I121:I122,H121:H122)</f>
        <v>0.42499999999999982</v>
      </c>
      <c r="J124" s="19">
        <f>SLOPE(J121:J122,H121:H122)</f>
        <v>-1600.0000000000341</v>
      </c>
    </row>
    <row r="125" spans="1:11" s="19" customFormat="1" ht="15" customHeight="1">
      <c r="A125" s="63"/>
      <c r="B125" s="19">
        <f t="shared" si="13"/>
        <v>14</v>
      </c>
      <c r="C125" s="19">
        <f t="shared" si="14"/>
        <v>20</v>
      </c>
      <c r="D125" s="19">
        <f t="shared" si="15"/>
        <v>-41600.000000000873</v>
      </c>
      <c r="E125" s="19">
        <f>D125-C125</f>
        <v>-41620.000000000873</v>
      </c>
      <c r="F125" s="19">
        <f>IF(SIGN(E125*E126)=1,0,1)</f>
        <v>0</v>
      </c>
      <c r="G125" s="69"/>
      <c r="H125" s="32" t="s">
        <v>22</v>
      </c>
      <c r="I125" s="19">
        <f>INTERCEPT(I121:I122,H121:H122)</f>
        <v>19.674999999999997</v>
      </c>
      <c r="J125" s="19">
        <f>INTERCEPT(J121:J122,H121:H122)</f>
        <v>-19200.000000000407</v>
      </c>
    </row>
    <row r="126" spans="1:11" s="19" customFormat="1" ht="15.75" customHeight="1">
      <c r="A126" s="63"/>
      <c r="B126" s="19">
        <f t="shared" si="13"/>
        <v>25</v>
      </c>
      <c r="C126" s="19">
        <f t="shared" si="14"/>
        <v>20</v>
      </c>
      <c r="D126" s="19">
        <f t="shared" si="15"/>
        <v>-59200.000000001251</v>
      </c>
      <c r="E126" s="19">
        <f t="shared" si="16"/>
        <v>-59220.000000001251</v>
      </c>
      <c r="F126" s="19">
        <f t="shared" si="17"/>
        <v>0</v>
      </c>
      <c r="G126" s="69"/>
      <c r="H126" s="67" t="s">
        <v>48</v>
      </c>
      <c r="I126" s="67"/>
      <c r="J126" s="67"/>
      <c r="K126" s="43" t="s">
        <v>53</v>
      </c>
    </row>
    <row r="127" spans="1:11" s="19" customFormat="1">
      <c r="A127" s="63"/>
      <c r="B127" s="19">
        <f t="shared" si="13"/>
        <v>35</v>
      </c>
      <c r="C127" s="19">
        <f t="shared" si="14"/>
        <v>20</v>
      </c>
      <c r="D127" s="19">
        <f t="shared" si="15"/>
        <v>-75200.000000001586</v>
      </c>
      <c r="E127" s="19">
        <f t="shared" si="16"/>
        <v>-75220.000000001586</v>
      </c>
      <c r="F127" s="19">
        <f t="shared" si="17"/>
        <v>0</v>
      </c>
      <c r="G127" s="69"/>
      <c r="H127" s="67" t="s">
        <v>50</v>
      </c>
      <c r="I127" s="67"/>
      <c r="J127" s="41">
        <f>(J124*I125-I124*J125)/(J124-I124)</f>
        <v>14.57112954371495</v>
      </c>
      <c r="K127" s="19">
        <f>J127</f>
        <v>14.57112954371495</v>
      </c>
    </row>
    <row r="128" spans="1:11" s="19" customFormat="1">
      <c r="A128" s="63"/>
      <c r="B128" s="19">
        <f t="shared" si="13"/>
        <v>0</v>
      </c>
      <c r="C128" s="19">
        <f t="shared" si="14"/>
        <v>0</v>
      </c>
      <c r="D128" s="19">
        <f t="shared" si="15"/>
        <v>-19200.000000000404</v>
      </c>
      <c r="E128" s="19">
        <f t="shared" si="16"/>
        <v>-19200.000000000404</v>
      </c>
      <c r="F128" s="19">
        <f>F89</f>
        <v>0</v>
      </c>
      <c r="G128" s="69"/>
      <c r="H128" s="67" t="s">
        <v>49</v>
      </c>
      <c r="I128" s="67"/>
      <c r="J128" s="41">
        <f>ROUND((J127-J125)/J124,1)</f>
        <v>-12</v>
      </c>
      <c r="K128" s="29">
        <f>G63</f>
        <v>-20</v>
      </c>
    </row>
    <row r="129" spans="1:11" s="19" customFormat="1"/>
    <row r="130" spans="1:11" s="19" customFormat="1"/>
    <row r="131" spans="1:11" s="19" customFormat="1">
      <c r="A131" s="70" t="s">
        <v>64</v>
      </c>
      <c r="B131" s="71"/>
      <c r="C131" s="71"/>
      <c r="D131" s="72" t="s">
        <v>65</v>
      </c>
      <c r="E131" s="72"/>
      <c r="F131" s="72"/>
      <c r="G131" s="72"/>
      <c r="H131" s="72"/>
      <c r="I131" s="72"/>
      <c r="J131" s="72"/>
      <c r="K131" s="72"/>
    </row>
    <row r="132" spans="1:11" s="19" customFormat="1">
      <c r="A132" s="70"/>
      <c r="B132" s="71"/>
      <c r="C132" s="71"/>
      <c r="D132" s="22">
        <v>-20</v>
      </c>
      <c r="E132" s="22">
        <v>-15</v>
      </c>
      <c r="F132" s="22">
        <v>-7</v>
      </c>
      <c r="G132" s="22">
        <v>2</v>
      </c>
      <c r="H132" s="22">
        <v>7</v>
      </c>
      <c r="I132" s="22">
        <v>14</v>
      </c>
      <c r="J132" s="22">
        <v>25</v>
      </c>
      <c r="K132" s="22">
        <v>35</v>
      </c>
    </row>
    <row r="133" spans="1:11" s="19" customFormat="1">
      <c r="A133" s="73" t="s">
        <v>57</v>
      </c>
      <c r="B133" s="74" t="s">
        <v>58</v>
      </c>
      <c r="C133" s="44" t="s">
        <v>55</v>
      </c>
      <c r="D133" s="45">
        <v>3.3</v>
      </c>
      <c r="E133" s="45">
        <v>4.5</v>
      </c>
      <c r="F133" s="45">
        <v>4</v>
      </c>
      <c r="G133" s="45">
        <v>5.5</v>
      </c>
      <c r="H133" s="45">
        <v>6.4</v>
      </c>
      <c r="I133" s="45">
        <v>7.3</v>
      </c>
      <c r="J133" s="45">
        <v>8.4</v>
      </c>
      <c r="K133" s="45">
        <v>11.6</v>
      </c>
    </row>
    <row r="134" spans="1:11" s="19" customFormat="1">
      <c r="A134" s="73"/>
      <c r="B134" s="74"/>
      <c r="C134" s="46" t="s">
        <v>56</v>
      </c>
      <c r="D134" s="45">
        <v>7.7</v>
      </c>
      <c r="E134" s="45">
        <v>13.6</v>
      </c>
      <c r="F134" s="45">
        <v>17</v>
      </c>
      <c r="G134" s="45">
        <v>18.600000000000001</v>
      </c>
      <c r="H134" s="45">
        <v>20</v>
      </c>
      <c r="I134" s="45">
        <v>20</v>
      </c>
      <c r="J134" s="45">
        <v>20</v>
      </c>
      <c r="K134" s="45">
        <v>20</v>
      </c>
    </row>
    <row r="135" spans="1:11" s="19" customFormat="1">
      <c r="A135" s="73" t="s">
        <v>59</v>
      </c>
      <c r="B135" s="74" t="s">
        <v>58</v>
      </c>
      <c r="C135" s="44" t="s">
        <v>55</v>
      </c>
      <c r="D135" s="45">
        <v>3.5</v>
      </c>
      <c r="E135" s="45">
        <v>4.2</v>
      </c>
      <c r="F135" s="45">
        <v>3.7</v>
      </c>
      <c r="G135" s="45">
        <v>5.0999999999999996</v>
      </c>
      <c r="H135" s="45">
        <v>5.9</v>
      </c>
      <c r="I135" s="45">
        <v>6.8</v>
      </c>
      <c r="J135" s="45">
        <v>8.1</v>
      </c>
      <c r="K135" s="45">
        <v>8.8000000000000007</v>
      </c>
    </row>
    <row r="136" spans="1:11" s="19" customFormat="1">
      <c r="A136" s="73"/>
      <c r="B136" s="74"/>
      <c r="C136" s="46" t="s">
        <v>56</v>
      </c>
      <c r="D136" s="45">
        <v>10.7</v>
      </c>
      <c r="E136" s="45">
        <v>13.3</v>
      </c>
      <c r="F136" s="45">
        <v>16.7</v>
      </c>
      <c r="G136" s="45">
        <v>18.100000000000001</v>
      </c>
      <c r="H136" s="45">
        <v>20</v>
      </c>
      <c r="I136" s="45">
        <v>20</v>
      </c>
      <c r="J136" s="45">
        <v>20</v>
      </c>
      <c r="K136" s="45">
        <v>20</v>
      </c>
    </row>
    <row r="137" spans="1:11" s="19" customFormat="1">
      <c r="A137" s="73" t="s">
        <v>60</v>
      </c>
      <c r="B137" s="74" t="s">
        <v>58</v>
      </c>
      <c r="C137" s="44" t="s">
        <v>55</v>
      </c>
      <c r="D137" s="45">
        <v>3.8</v>
      </c>
      <c r="E137" s="45">
        <v>3.9</v>
      </c>
      <c r="F137" s="45">
        <v>3.3</v>
      </c>
      <c r="G137" s="45">
        <v>4.5</v>
      </c>
      <c r="H137" s="45">
        <v>5.4</v>
      </c>
      <c r="I137" s="45">
        <v>6.3</v>
      </c>
      <c r="J137" s="45">
        <v>7.6</v>
      </c>
      <c r="K137" s="45">
        <v>8.1999999999999993</v>
      </c>
    </row>
    <row r="138" spans="1:11" s="19" customFormat="1">
      <c r="A138" s="73"/>
      <c r="B138" s="74"/>
      <c r="C138" s="46" t="s">
        <v>56</v>
      </c>
      <c r="D138" s="45">
        <v>11.3</v>
      </c>
      <c r="E138" s="45">
        <v>13.1</v>
      </c>
      <c r="F138" s="45">
        <v>16.100000000000001</v>
      </c>
      <c r="G138" s="45">
        <v>18.399999999999999</v>
      </c>
      <c r="H138" s="45">
        <v>20</v>
      </c>
      <c r="I138" s="45">
        <v>20</v>
      </c>
      <c r="J138" s="45">
        <v>20</v>
      </c>
      <c r="K138" s="45">
        <v>20</v>
      </c>
    </row>
    <row r="139" spans="1:11" s="19" customFormat="1">
      <c r="A139" s="73" t="s">
        <v>61</v>
      </c>
      <c r="B139" s="74" t="s">
        <v>58</v>
      </c>
      <c r="C139" s="44" t="s">
        <v>55</v>
      </c>
      <c r="D139" s="45">
        <v>4</v>
      </c>
      <c r="E139" s="45">
        <v>4.7</v>
      </c>
      <c r="F139" s="45">
        <v>3.8</v>
      </c>
      <c r="G139" s="45">
        <v>4</v>
      </c>
      <c r="H139" s="45">
        <v>4.8</v>
      </c>
      <c r="I139" s="45">
        <v>5.5</v>
      </c>
      <c r="J139" s="45">
        <v>6.8</v>
      </c>
      <c r="K139" s="45">
        <v>7.5</v>
      </c>
    </row>
    <row r="140" spans="1:11" s="19" customFormat="1">
      <c r="A140" s="73"/>
      <c r="B140" s="74"/>
      <c r="C140" s="46" t="s">
        <v>56</v>
      </c>
      <c r="D140" s="45">
        <v>10.4</v>
      </c>
      <c r="E140" s="45">
        <v>12.5</v>
      </c>
      <c r="F140" s="45">
        <v>15.9</v>
      </c>
      <c r="G140" s="45">
        <v>19.3</v>
      </c>
      <c r="H140" s="45">
        <v>20</v>
      </c>
      <c r="I140" s="45">
        <v>20</v>
      </c>
      <c r="J140" s="45">
        <v>20</v>
      </c>
      <c r="K140" s="45">
        <v>20</v>
      </c>
    </row>
    <row r="141" spans="1:11" s="19" customFormat="1">
      <c r="A141" s="73" t="s">
        <v>62</v>
      </c>
      <c r="B141" s="74" t="s">
        <v>58</v>
      </c>
      <c r="C141" s="44" t="s">
        <v>55</v>
      </c>
      <c r="D141" s="47"/>
      <c r="E141" s="45">
        <v>6.4</v>
      </c>
      <c r="F141" s="45">
        <v>4.2</v>
      </c>
      <c r="G141" s="45">
        <v>4.5999999999999996</v>
      </c>
      <c r="H141" s="45">
        <v>5.5</v>
      </c>
      <c r="I141" s="45">
        <v>5.0999999999999996</v>
      </c>
      <c r="J141" s="45">
        <v>6.1</v>
      </c>
      <c r="K141" s="45">
        <v>6.9</v>
      </c>
    </row>
    <row r="142" spans="1:11" s="19" customFormat="1">
      <c r="A142" s="73"/>
      <c r="B142" s="74"/>
      <c r="C142" s="46" t="s">
        <v>56</v>
      </c>
      <c r="D142" s="45">
        <v>8.1999999999999993</v>
      </c>
      <c r="E142" s="45">
        <v>9.1999999999999993</v>
      </c>
      <c r="F142" s="45">
        <v>14.3</v>
      </c>
      <c r="G142" s="45">
        <v>18.8</v>
      </c>
      <c r="H142" s="45">
        <v>20.100000000000001</v>
      </c>
      <c r="I142" s="45">
        <v>20.100000000000001</v>
      </c>
      <c r="J142" s="45">
        <v>20</v>
      </c>
      <c r="K142" s="45">
        <v>20</v>
      </c>
    </row>
    <row r="143" spans="1:11" s="19" customFormat="1"/>
    <row r="144" spans="1:11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  <row r="328" s="19" customFormat="1"/>
    <row r="329" s="19" customFormat="1"/>
    <row r="330" s="19" customFormat="1"/>
    <row r="331" s="19" customFormat="1"/>
    <row r="332" s="19" customFormat="1"/>
    <row r="333" s="19" customFormat="1"/>
    <row r="334" s="19" customFormat="1"/>
    <row r="335" s="19" customFormat="1"/>
    <row r="336" s="19" customFormat="1"/>
    <row r="337" s="19" customFormat="1"/>
    <row r="338" s="19" customFormat="1"/>
    <row r="339" s="19" customFormat="1"/>
    <row r="340" s="19" customFormat="1"/>
    <row r="341" s="19" customFormat="1"/>
    <row r="342" s="19" customFormat="1"/>
    <row r="343" s="19" customFormat="1"/>
    <row r="344" s="19" customFormat="1"/>
    <row r="345" s="19" customFormat="1"/>
    <row r="346" s="19" customFormat="1"/>
    <row r="347" s="19" customFormat="1"/>
    <row r="348" s="19" customFormat="1"/>
    <row r="349" s="19" customFormat="1"/>
    <row r="350" s="19" customFormat="1"/>
    <row r="351" s="19" customFormat="1"/>
    <row r="352" s="19" customFormat="1"/>
    <row r="353" s="19" customFormat="1"/>
    <row r="354" s="19" customFormat="1"/>
    <row r="355" s="19" customFormat="1"/>
    <row r="356" s="19" customFormat="1"/>
    <row r="357" s="19" customFormat="1"/>
    <row r="358" s="19" customFormat="1"/>
    <row r="359" s="19" customFormat="1"/>
    <row r="360" s="19" customFormat="1"/>
    <row r="361" s="19" customFormat="1"/>
    <row r="362" s="19" customFormat="1"/>
  </sheetData>
  <sheetProtection algorithmName="SHA-512" hashValue="Jkfvf8UqaLkjVC0Nk9bwNmxG9eF9tOsEkmZCaVoCqf29rVq3JCP4iHOfpsi5Wm4aPAS+bZjpnpWy0dy1yI4NAg==" saltValue="wUiOte63Kn10OPYBJWqxJA==" spinCount="100000" sheet="1" objects="1" scenarios="1"/>
  <protectedRanges>
    <protectedRange sqref="C6:C10" name="Oblast1_1"/>
  </protectedRanges>
  <mergeCells count="67">
    <mergeCell ref="A137:A138"/>
    <mergeCell ref="B137:B138"/>
    <mergeCell ref="A139:A140"/>
    <mergeCell ref="B139:B140"/>
    <mergeCell ref="A141:A142"/>
    <mergeCell ref="B141:B142"/>
    <mergeCell ref="A131:A132"/>
    <mergeCell ref="B131:C132"/>
    <mergeCell ref="D131:K131"/>
    <mergeCell ref="A133:A134"/>
    <mergeCell ref="B133:B134"/>
    <mergeCell ref="A135:A136"/>
    <mergeCell ref="B135:B136"/>
    <mergeCell ref="B118:J118"/>
    <mergeCell ref="H119:J119"/>
    <mergeCell ref="G120:G128"/>
    <mergeCell ref="H123:J123"/>
    <mergeCell ref="H126:J126"/>
    <mergeCell ref="H127:I127"/>
    <mergeCell ref="H128:I128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H89:I89"/>
    <mergeCell ref="B90:J90"/>
    <mergeCell ref="H91:J91"/>
    <mergeCell ref="G92:G100"/>
    <mergeCell ref="H95:J95"/>
    <mergeCell ref="H98:J98"/>
    <mergeCell ref="H99:I99"/>
    <mergeCell ref="H100:I100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10" xr:uid="{558C66C0-5A10-48F6-9434-2451A9457709}">
      <formula1>$G$53:$G$54</formula1>
    </dataValidation>
    <dataValidation type="list" allowBlank="1" showInputMessage="1" showErrorMessage="1" sqref="C7" xr:uid="{7B5DEE74-D81A-485A-A864-6385E483835E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2</xdr:col>
                    <xdr:colOff>485775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2876550</xdr:colOff>
                    <xdr:row>41</xdr:row>
                    <xdr:rowOff>114300</xdr:rowOff>
                  </from>
                  <to>
                    <xdr:col>2</xdr:col>
                    <xdr:colOff>1666875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locked="0" defaultSize="0" autoFill="0" autoLine="0" autoPict="0" macro="[0]!Makro3" altText="OBA VÝKONY">
                <anchor moveWithCells="1">
                  <from>
                    <xdr:col>2</xdr:col>
                    <xdr:colOff>1114425</xdr:colOff>
                    <xdr:row>41</xdr:row>
                    <xdr:rowOff>95250</xdr:rowOff>
                  </from>
                  <to>
                    <xdr:col>4</xdr:col>
                    <xdr:colOff>390525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BD93-B17D-4BDC-9B40-C10A41099526}">
  <sheetPr codeName="List4">
    <pageSetUpPr fitToPage="1"/>
  </sheetPr>
  <dimension ref="A1:BD290"/>
  <sheetViews>
    <sheetView topLeftCell="C10" zoomScale="85" zoomScaleNormal="85" workbookViewId="0">
      <selection activeCell="C10" sqref="C10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4" width="9.140625" style="15"/>
    <col min="15" max="56" width="9.140625" style="19"/>
    <col min="57" max="16384" width="9.140625" style="14"/>
  </cols>
  <sheetData>
    <row r="1" spans="1:13" ht="9.9499999999999993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>
      <c r="A4" s="1"/>
      <c r="B4" s="59" t="s">
        <v>0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8" t="s">
        <v>1</v>
      </c>
      <c r="B6" s="49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8" t="s">
        <v>3</v>
      </c>
      <c r="B7" s="49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8" t="s">
        <v>4</v>
      </c>
      <c r="B8" s="49"/>
      <c r="C8" s="3">
        <v>15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12"/>
      <c r="B9" s="13" t="s">
        <v>6</v>
      </c>
      <c r="C9" s="3">
        <v>8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8" t="s">
        <v>8</v>
      </c>
      <c r="B10" s="49"/>
      <c r="C10" s="3" t="s">
        <v>9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3" t="s">
        <v>10</v>
      </c>
      <c r="C11" s="16">
        <f>D64</f>
        <v>17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60" t="s">
        <v>63</v>
      </c>
      <c r="F12" s="60"/>
      <c r="G12" s="60"/>
      <c r="H12" s="60"/>
      <c r="I12" s="60"/>
      <c r="J12" s="60"/>
      <c r="K12" s="60"/>
      <c r="L12" s="60"/>
      <c r="M12" s="2"/>
    </row>
    <row r="13" spans="1:13">
      <c r="A13" s="1"/>
      <c r="B13" s="61" t="s">
        <v>11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9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19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19" customForma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19" customForma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s="19" customFormat="1">
      <c r="A51" s="20"/>
      <c r="B51" s="20"/>
      <c r="C51" s="20"/>
    </row>
    <row r="52" spans="1:13" s="19" customFormat="1">
      <c r="A52" s="63" t="s">
        <v>23</v>
      </c>
      <c r="B52" s="21" t="s">
        <v>20</v>
      </c>
      <c r="C52" s="21" t="s">
        <v>55</v>
      </c>
      <c r="D52" s="21" t="s">
        <v>56</v>
      </c>
      <c r="E52" s="64" t="s">
        <v>32</v>
      </c>
      <c r="F52" s="64"/>
      <c r="G52" s="64"/>
      <c r="H52" s="64"/>
    </row>
    <row r="53" spans="1:13" s="19" customFormat="1">
      <c r="A53" s="63"/>
      <c r="B53" s="22">
        <v>-20</v>
      </c>
      <c r="C53" s="24">
        <v>3.8</v>
      </c>
      <c r="D53" s="24">
        <v>11.3</v>
      </c>
      <c r="E53" s="65" t="s">
        <v>33</v>
      </c>
      <c r="F53" s="65"/>
      <c r="G53" s="17" t="s">
        <v>9</v>
      </c>
    </row>
    <row r="54" spans="1:13" s="19" customFormat="1">
      <c r="A54" s="63"/>
      <c r="B54" s="22">
        <v>-15</v>
      </c>
      <c r="C54" s="24">
        <v>3.9</v>
      </c>
      <c r="D54" s="24">
        <v>13.1</v>
      </c>
      <c r="E54" s="65"/>
      <c r="F54" s="65"/>
      <c r="G54" s="17" t="s">
        <v>15</v>
      </c>
    </row>
    <row r="55" spans="1:13" s="19" customFormat="1">
      <c r="A55" s="63"/>
      <c r="B55" s="22">
        <v>-7</v>
      </c>
      <c r="C55" s="24">
        <v>3.3</v>
      </c>
      <c r="D55" s="24">
        <v>16.100000000000001</v>
      </c>
      <c r="E55" s="65" t="s">
        <v>34</v>
      </c>
      <c r="F55" s="65"/>
      <c r="G55" s="17">
        <v>15</v>
      </c>
    </row>
    <row r="56" spans="1:13" s="19" customFormat="1">
      <c r="A56" s="63"/>
      <c r="B56" s="22">
        <v>2</v>
      </c>
      <c r="C56" s="24">
        <v>4.5</v>
      </c>
      <c r="D56" s="24">
        <v>18.399999999999999</v>
      </c>
      <c r="E56" s="65"/>
      <c r="F56" s="65"/>
      <c r="G56" s="17">
        <v>20</v>
      </c>
    </row>
    <row r="57" spans="1:13" s="19" customFormat="1">
      <c r="A57" s="63"/>
      <c r="B57" s="22">
        <v>7</v>
      </c>
      <c r="C57" s="24">
        <v>5.4</v>
      </c>
      <c r="D57" s="24">
        <v>20</v>
      </c>
      <c r="E57" s="65" t="s">
        <v>35</v>
      </c>
      <c r="F57" s="65"/>
      <c r="G57" s="17">
        <v>-12</v>
      </c>
    </row>
    <row r="58" spans="1:13" s="19" customFormat="1">
      <c r="A58" s="63"/>
      <c r="B58" s="22">
        <v>14</v>
      </c>
      <c r="C58" s="24">
        <v>6.3</v>
      </c>
      <c r="D58" s="24">
        <v>20</v>
      </c>
      <c r="E58" s="65"/>
      <c r="F58" s="65"/>
      <c r="G58" s="17">
        <v>-15</v>
      </c>
    </row>
    <row r="59" spans="1:13" s="19" customFormat="1">
      <c r="A59" s="63"/>
      <c r="B59" s="22">
        <v>25</v>
      </c>
      <c r="C59" s="24">
        <v>7.6</v>
      </c>
      <c r="D59" s="24">
        <v>20</v>
      </c>
      <c r="E59" s="65"/>
      <c r="F59" s="65"/>
      <c r="G59" s="17">
        <v>-17</v>
      </c>
    </row>
    <row r="60" spans="1:13" s="19" customFormat="1">
      <c r="A60" s="63"/>
      <c r="B60" s="22">
        <v>35</v>
      </c>
      <c r="C60" s="24">
        <v>8.1999999999999993</v>
      </c>
      <c r="D60" s="24">
        <v>20</v>
      </c>
      <c r="E60" s="65"/>
      <c r="F60" s="65"/>
      <c r="G60" s="17">
        <v>-20</v>
      </c>
    </row>
    <row r="61" spans="1:13" s="19" customFormat="1">
      <c r="A61" s="63"/>
      <c r="B61" s="25"/>
      <c r="C61" s="26"/>
      <c r="D61" s="26"/>
    </row>
    <row r="62" spans="1:13" s="19" customFormat="1" ht="15" customHeight="1">
      <c r="A62" s="63" t="s">
        <v>24</v>
      </c>
      <c r="B62" s="17" t="s">
        <v>25</v>
      </c>
      <c r="C62" s="27" t="s">
        <v>12</v>
      </c>
      <c r="D62" s="27" t="s">
        <v>13</v>
      </c>
      <c r="E62" s="17"/>
      <c r="F62" s="66" t="s">
        <v>30</v>
      </c>
      <c r="G62" s="18" t="s">
        <v>12</v>
      </c>
      <c r="H62" s="18" t="s">
        <v>13</v>
      </c>
    </row>
    <row r="63" spans="1:13" s="19" customFormat="1" ht="15" customHeight="1">
      <c r="A63" s="63"/>
      <c r="B63" s="28" t="s">
        <v>14</v>
      </c>
      <c r="C63" s="27">
        <f>C7</f>
        <v>15</v>
      </c>
      <c r="D63" s="27">
        <f>C6</f>
        <v>-12</v>
      </c>
      <c r="E63" s="27" t="s">
        <v>2</v>
      </c>
      <c r="F63" s="66"/>
      <c r="G63" s="29">
        <v>-20</v>
      </c>
      <c r="H63" s="18">
        <f>D64</f>
        <v>17</v>
      </c>
    </row>
    <row r="64" spans="1:13" s="19" customFormat="1" ht="15.75" customHeight="1">
      <c r="A64" s="63"/>
      <c r="B64" s="28" t="s">
        <v>4</v>
      </c>
      <c r="C64" s="30">
        <v>0</v>
      </c>
      <c r="D64" s="27">
        <f>IF(C10="OTOPNÁ TĚLESA",(C8+0.25*C9)*1.1,(C8+0.25*C9*1))</f>
        <v>17</v>
      </c>
      <c r="E64" s="27" t="s">
        <v>5</v>
      </c>
      <c r="F64" s="66"/>
      <c r="G64" s="18">
        <f>D63</f>
        <v>-12</v>
      </c>
      <c r="H64" s="18">
        <f>D64</f>
        <v>17</v>
      </c>
    </row>
    <row r="65" spans="1:10" s="19" customFormat="1" ht="15" customHeight="1">
      <c r="A65" s="63"/>
      <c r="B65" s="64" t="s">
        <v>26</v>
      </c>
      <c r="C65" s="64"/>
      <c r="D65" s="64"/>
      <c r="E65" s="64"/>
      <c r="F65" s="66" t="s">
        <v>31</v>
      </c>
      <c r="G65" s="18" t="s">
        <v>12</v>
      </c>
      <c r="H65" s="18" t="s">
        <v>13</v>
      </c>
    </row>
    <row r="66" spans="1:10" s="19" customFormat="1" ht="15" customHeight="1">
      <c r="A66" s="63"/>
      <c r="B66" s="18" t="s">
        <v>12</v>
      </c>
      <c r="C66" s="18">
        <f>C63</f>
        <v>15</v>
      </c>
      <c r="D66" s="31">
        <f>D63</f>
        <v>-12</v>
      </c>
      <c r="E66" s="18">
        <f>D63</f>
        <v>-12</v>
      </c>
      <c r="F66" s="66"/>
      <c r="G66" s="29">
        <f>G64</f>
        <v>-12</v>
      </c>
      <c r="H66" s="18">
        <f>H63</f>
        <v>17</v>
      </c>
    </row>
    <row r="67" spans="1:10" s="19" customFormat="1" ht="15.75" customHeight="1">
      <c r="A67" s="63"/>
      <c r="B67" s="18" t="s">
        <v>13</v>
      </c>
      <c r="C67" s="31">
        <f>C64</f>
        <v>0</v>
      </c>
      <c r="D67" s="18">
        <f>D64</f>
        <v>17</v>
      </c>
      <c r="E67" s="31">
        <f>C64</f>
        <v>0</v>
      </c>
      <c r="F67" s="66"/>
      <c r="G67" s="18">
        <f>G64</f>
        <v>-12</v>
      </c>
      <c r="H67" s="18">
        <v>0</v>
      </c>
    </row>
    <row r="68" spans="1:10" s="19" customFormat="1" ht="15" customHeight="1">
      <c r="A68" s="63"/>
      <c r="B68" s="64" t="s">
        <v>27</v>
      </c>
      <c r="C68" s="64"/>
      <c r="D68" s="64"/>
      <c r="E68" s="64"/>
    </row>
    <row r="69" spans="1:10" s="19" customFormat="1" ht="15" customHeight="1">
      <c r="A69" s="63"/>
      <c r="B69" s="18" t="s">
        <v>28</v>
      </c>
      <c r="C69" s="32" t="s">
        <v>12</v>
      </c>
      <c r="D69" s="33" t="s">
        <v>13</v>
      </c>
      <c r="E69" s="67"/>
    </row>
    <row r="70" spans="1:10" s="19" customFormat="1" ht="15" customHeight="1">
      <c r="A70" s="63"/>
      <c r="B70" s="32">
        <v>1</v>
      </c>
      <c r="C70" s="32">
        <f>C63</f>
        <v>15</v>
      </c>
      <c r="D70" s="33">
        <f>C64</f>
        <v>0</v>
      </c>
      <c r="E70" s="67"/>
    </row>
    <row r="71" spans="1:10" s="19" customFormat="1" ht="15.75" customHeight="1">
      <c r="A71" s="63"/>
      <c r="B71" s="32">
        <v>2</v>
      </c>
      <c r="C71" s="32">
        <f>D63</f>
        <v>-12</v>
      </c>
      <c r="D71" s="32">
        <f>D64</f>
        <v>17</v>
      </c>
      <c r="E71" s="67"/>
    </row>
    <row r="72" spans="1:10" s="19" customFormat="1">
      <c r="A72" s="63"/>
      <c r="B72" s="34"/>
      <c r="C72" s="34" t="s">
        <v>16</v>
      </c>
      <c r="D72" s="34" t="s">
        <v>17</v>
      </c>
      <c r="E72" s="67"/>
    </row>
    <row r="73" spans="1:10" s="19" customFormat="1">
      <c r="A73" s="63"/>
      <c r="B73" s="18" t="s">
        <v>29</v>
      </c>
      <c r="C73" s="35" cm="1">
        <f t="array" ref="C73:D73">LINEST(D70:D71,C70:C71,1)</f>
        <v>-0.62962962962962965</v>
      </c>
      <c r="D73" s="36">
        <v>9.4444444444444446</v>
      </c>
      <c r="E73" s="67"/>
    </row>
    <row r="74" spans="1:10" s="19" customFormat="1" ht="15" customHeight="1">
      <c r="A74" s="63" t="s">
        <v>36</v>
      </c>
      <c r="B74" s="68" t="s">
        <v>38</v>
      </c>
      <c r="C74" s="68"/>
      <c r="D74" s="68" t="s">
        <v>37</v>
      </c>
      <c r="E74" s="68"/>
      <c r="F74" s="63"/>
      <c r="G74" s="63"/>
      <c r="H74" s="63"/>
      <c r="I74" s="63"/>
      <c r="J74" s="63"/>
    </row>
    <row r="75" spans="1:10" s="19" customFormat="1" ht="15" customHeight="1">
      <c r="A75" s="63"/>
      <c r="B75" s="30" t="s">
        <v>12</v>
      </c>
      <c r="C75" s="30" t="s">
        <v>13</v>
      </c>
      <c r="D75" s="30" t="s">
        <v>12</v>
      </c>
      <c r="E75" s="30" t="s">
        <v>13</v>
      </c>
      <c r="F75" s="63"/>
      <c r="G75" s="63"/>
      <c r="H75" s="63"/>
      <c r="I75" s="63"/>
      <c r="J75" s="63"/>
    </row>
    <row r="76" spans="1:10" s="19" customFormat="1" ht="15" customHeight="1">
      <c r="A76" s="63"/>
      <c r="B76" s="37">
        <f>B77</f>
        <v>6.5516925892040252</v>
      </c>
      <c r="C76" s="38">
        <f>C77</f>
        <v>5.3193046660567251</v>
      </c>
      <c r="D76" s="37">
        <f>D77</f>
        <v>-9.2377880184331804</v>
      </c>
      <c r="E76" s="38">
        <f>E77</f>
        <v>15.260829493087558</v>
      </c>
      <c r="F76" s="63"/>
      <c r="G76" s="63"/>
      <c r="H76" s="63"/>
      <c r="I76" s="63"/>
      <c r="J76" s="63"/>
    </row>
    <row r="77" spans="1:10" s="19" customFormat="1" ht="15" customHeight="1">
      <c r="A77" s="63"/>
      <c r="B77" s="39">
        <f>J89</f>
        <v>6.5516925892040252</v>
      </c>
      <c r="C77" s="38">
        <f>J88</f>
        <v>5.3193046660567251</v>
      </c>
      <c r="D77" s="37">
        <f>J100</f>
        <v>-9.2377880184331804</v>
      </c>
      <c r="E77" s="40">
        <f>J99</f>
        <v>15.260829493087558</v>
      </c>
      <c r="F77" s="63"/>
      <c r="G77" s="63"/>
      <c r="H77" s="63"/>
      <c r="I77" s="63"/>
      <c r="J77" s="63"/>
    </row>
    <row r="78" spans="1:10" s="19" customFormat="1" ht="15" customHeight="1">
      <c r="A78" s="63"/>
      <c r="B78" s="37">
        <f>B77</f>
        <v>6.5516925892040252</v>
      </c>
      <c r="C78" s="38">
        <v>0</v>
      </c>
      <c r="D78" s="37">
        <f>D77</f>
        <v>-9.2377880184331804</v>
      </c>
      <c r="E78" s="38">
        <v>0</v>
      </c>
      <c r="F78" s="63"/>
      <c r="G78" s="63"/>
      <c r="H78" s="63"/>
      <c r="I78" s="63"/>
      <c r="J78" s="63"/>
    </row>
    <row r="79" spans="1:10" s="19" customFormat="1" ht="15" customHeight="1">
      <c r="A79" s="63"/>
      <c r="B79" s="67" t="s">
        <v>39</v>
      </c>
      <c r="C79" s="67"/>
      <c r="D79" s="67"/>
      <c r="E79" s="67"/>
      <c r="F79" s="67"/>
      <c r="G79" s="67"/>
      <c r="H79" s="67"/>
      <c r="I79" s="67"/>
      <c r="J79" s="67"/>
    </row>
    <row r="80" spans="1:10" s="19" customFormat="1" ht="15" customHeight="1">
      <c r="A80" s="63"/>
      <c r="B80" s="19" t="s">
        <v>41</v>
      </c>
      <c r="C80" s="19" t="s">
        <v>42</v>
      </c>
      <c r="D80" s="19" t="s">
        <v>13</v>
      </c>
      <c r="E80" s="19" t="s">
        <v>18</v>
      </c>
      <c r="F80" s="19" t="s">
        <v>19</v>
      </c>
      <c r="G80" s="19" t="s">
        <v>43</v>
      </c>
      <c r="H80" s="67" t="s">
        <v>44</v>
      </c>
      <c r="I80" s="67"/>
      <c r="J80" s="67"/>
    </row>
    <row r="81" spans="1:10" s="19" customFormat="1" ht="15" customHeight="1">
      <c r="A81" s="63"/>
      <c r="B81" s="19">
        <f t="shared" ref="B81:C89" si="0">B53</f>
        <v>-20</v>
      </c>
      <c r="C81" s="19">
        <f t="shared" si="0"/>
        <v>3.8</v>
      </c>
      <c r="D81" s="19">
        <f>$C$73*B81+$D$73</f>
        <v>22.037037037037038</v>
      </c>
      <c r="E81" s="19">
        <f>D81-C81</f>
        <v>18.237037037037037</v>
      </c>
      <c r="F81" s="19">
        <f>IF(SIGN(E81*E82)=1,0,1)</f>
        <v>0</v>
      </c>
      <c r="G81" s="69">
        <f>MATCH(1,F81:F89,0)</f>
        <v>4</v>
      </c>
      <c r="H81" s="19" t="s">
        <v>12</v>
      </c>
      <c r="I81" s="19" t="s">
        <v>45</v>
      </c>
      <c r="J81" s="19" t="s">
        <v>46</v>
      </c>
    </row>
    <row r="82" spans="1:10" s="19" customFormat="1" ht="15" customHeight="1">
      <c r="A82" s="63"/>
      <c r="B82" s="19">
        <f t="shared" si="0"/>
        <v>-15</v>
      </c>
      <c r="C82" s="19">
        <f t="shared" si="0"/>
        <v>3.9</v>
      </c>
      <c r="D82" s="19">
        <f t="shared" ref="D82:D89" si="1">$C$73*B82+$D$73</f>
        <v>18.888888888888889</v>
      </c>
      <c r="E82" s="19">
        <f t="shared" ref="E82:E89" si="2">D82-C82</f>
        <v>14.988888888888889</v>
      </c>
      <c r="F82" s="19">
        <f t="shared" ref="F82:F88" si="3">IF(SIGN(E82*E83)=1,0,1)</f>
        <v>0</v>
      </c>
      <c r="G82" s="69"/>
      <c r="H82" s="19">
        <f>INDEX(B81:B89,G81)</f>
        <v>2</v>
      </c>
      <c r="I82" s="19">
        <f>INDEX(C81:C89,G81)</f>
        <v>4.5</v>
      </c>
      <c r="J82" s="19">
        <f>INDEX(D81:D89,G81)</f>
        <v>8.1851851851851851</v>
      </c>
    </row>
    <row r="83" spans="1:10" s="19" customFormat="1" ht="15" customHeight="1">
      <c r="A83" s="63"/>
      <c r="B83" s="19">
        <f t="shared" si="0"/>
        <v>-7</v>
      </c>
      <c r="C83" s="19">
        <f t="shared" si="0"/>
        <v>3.3</v>
      </c>
      <c r="D83" s="19">
        <f t="shared" si="1"/>
        <v>13.851851851851851</v>
      </c>
      <c r="E83" s="19">
        <f t="shared" si="2"/>
        <v>10.55185185185185</v>
      </c>
      <c r="F83" s="19">
        <f t="shared" si="3"/>
        <v>0</v>
      </c>
      <c r="G83" s="69"/>
      <c r="H83" s="19">
        <f>INDEX(B81:B89,G81+1)</f>
        <v>7</v>
      </c>
      <c r="I83" s="19">
        <f>INDEX(C81:C89,G81+1)</f>
        <v>5.4</v>
      </c>
      <c r="J83" s="19">
        <f>INDEX(D81:D89,G81+1)</f>
        <v>5.0370370370370372</v>
      </c>
    </row>
    <row r="84" spans="1:10" s="19" customFormat="1" ht="15" customHeight="1">
      <c r="A84" s="63"/>
      <c r="B84" s="19">
        <f t="shared" si="0"/>
        <v>2</v>
      </c>
      <c r="C84" s="19">
        <f t="shared" si="0"/>
        <v>4.5</v>
      </c>
      <c r="D84" s="19">
        <f t="shared" si="1"/>
        <v>8.1851851851851851</v>
      </c>
      <c r="E84" s="19">
        <f t="shared" si="2"/>
        <v>3.6851851851851851</v>
      </c>
      <c r="F84" s="19">
        <f t="shared" si="3"/>
        <v>1</v>
      </c>
      <c r="G84" s="69"/>
      <c r="H84" s="67" t="s">
        <v>47</v>
      </c>
      <c r="I84" s="67"/>
      <c r="J84" s="67"/>
    </row>
    <row r="85" spans="1:10" s="19" customFormat="1">
      <c r="A85" s="63"/>
      <c r="B85" s="19">
        <f t="shared" si="0"/>
        <v>7</v>
      </c>
      <c r="C85" s="19">
        <f t="shared" si="0"/>
        <v>5.4</v>
      </c>
      <c r="D85" s="19">
        <f t="shared" si="1"/>
        <v>5.0370370370370372</v>
      </c>
      <c r="E85" s="19">
        <f t="shared" si="2"/>
        <v>-0.36296296296296315</v>
      </c>
      <c r="F85" s="19">
        <f t="shared" si="3"/>
        <v>0</v>
      </c>
      <c r="G85" s="69"/>
      <c r="H85" s="32" t="s">
        <v>21</v>
      </c>
      <c r="I85" s="19">
        <f>SLOPE(I82:I83,H82:H83)</f>
        <v>0.18000000000000008</v>
      </c>
      <c r="J85" s="19">
        <f>SLOPE(J82:J83,H82:H83)</f>
        <v>-0.62962962962962965</v>
      </c>
    </row>
    <row r="86" spans="1:10" s="19" customFormat="1">
      <c r="A86" s="63"/>
      <c r="B86" s="19">
        <f t="shared" si="0"/>
        <v>14</v>
      </c>
      <c r="C86" s="19">
        <f t="shared" si="0"/>
        <v>6.3</v>
      </c>
      <c r="D86" s="19">
        <f t="shared" si="1"/>
        <v>0.62962962962962976</v>
      </c>
      <c r="E86" s="19">
        <f t="shared" si="2"/>
        <v>-5.6703703703703701</v>
      </c>
      <c r="F86" s="19">
        <f t="shared" si="3"/>
        <v>0</v>
      </c>
      <c r="G86" s="69"/>
      <c r="H86" s="32" t="s">
        <v>22</v>
      </c>
      <c r="I86" s="19">
        <f>INTERCEPT(I82:I83,H82:H83)</f>
        <v>4.1399999999999997</v>
      </c>
      <c r="J86" s="19">
        <f>INTERCEPT(J82:J83,H82:H83)</f>
        <v>9.4444444444444446</v>
      </c>
    </row>
    <row r="87" spans="1:10" s="19" customFormat="1">
      <c r="A87" s="63"/>
      <c r="B87" s="19">
        <f t="shared" si="0"/>
        <v>25</v>
      </c>
      <c r="C87" s="19">
        <f t="shared" si="0"/>
        <v>7.6</v>
      </c>
      <c r="D87" s="19">
        <f t="shared" si="1"/>
        <v>-6.2962962962962958</v>
      </c>
      <c r="E87" s="19">
        <f t="shared" si="2"/>
        <v>-13.896296296296295</v>
      </c>
      <c r="F87" s="19">
        <f t="shared" si="3"/>
        <v>0</v>
      </c>
      <c r="G87" s="69"/>
      <c r="H87" s="67" t="s">
        <v>48</v>
      </c>
      <c r="I87" s="67"/>
      <c r="J87" s="67"/>
    </row>
    <row r="88" spans="1:10" s="19" customFormat="1">
      <c r="A88" s="63"/>
      <c r="B88" s="19">
        <f t="shared" si="0"/>
        <v>35</v>
      </c>
      <c r="C88" s="19">
        <f t="shared" si="0"/>
        <v>8.1999999999999993</v>
      </c>
      <c r="D88" s="19">
        <f t="shared" si="1"/>
        <v>-12.592592592592593</v>
      </c>
      <c r="E88" s="19">
        <f t="shared" si="2"/>
        <v>-20.792592592592591</v>
      </c>
      <c r="F88" s="19">
        <f t="shared" si="3"/>
        <v>1</v>
      </c>
      <c r="G88" s="69"/>
      <c r="H88" s="67" t="s">
        <v>49</v>
      </c>
      <c r="I88" s="67"/>
      <c r="J88" s="41">
        <f>(J85*I86-I85*J86)/(J85-I85)</f>
        <v>5.3193046660567251</v>
      </c>
    </row>
    <row r="89" spans="1:10" s="19" customFormat="1">
      <c r="A89" s="63"/>
      <c r="B89" s="19">
        <f t="shared" si="0"/>
        <v>0</v>
      </c>
      <c r="C89" s="19">
        <f t="shared" si="0"/>
        <v>0</v>
      </c>
      <c r="D89" s="19">
        <f t="shared" si="1"/>
        <v>9.4444444444444446</v>
      </c>
      <c r="E89" s="19">
        <f t="shared" si="2"/>
        <v>9.4444444444444446</v>
      </c>
      <c r="F89" s="19">
        <f>H67</f>
        <v>0</v>
      </c>
      <c r="G89" s="69"/>
      <c r="H89" s="67" t="s">
        <v>50</v>
      </c>
      <c r="I89" s="67"/>
      <c r="J89" s="41">
        <f>(J88-J86)/J85</f>
        <v>6.5516925892040252</v>
      </c>
    </row>
    <row r="90" spans="1:10" s="19" customFormat="1">
      <c r="A90" s="63"/>
      <c r="B90" s="67" t="s">
        <v>40</v>
      </c>
      <c r="C90" s="67"/>
      <c r="D90" s="67"/>
      <c r="E90" s="67"/>
      <c r="F90" s="67"/>
      <c r="G90" s="67"/>
      <c r="H90" s="67"/>
      <c r="I90" s="67"/>
      <c r="J90" s="67"/>
    </row>
    <row r="91" spans="1:10" s="19" customFormat="1">
      <c r="A91" s="63"/>
      <c r="B91" s="19" t="s">
        <v>41</v>
      </c>
      <c r="C91" s="19" t="s">
        <v>42</v>
      </c>
      <c r="D91" s="19" t="s">
        <v>13</v>
      </c>
      <c r="E91" s="19" t="s">
        <v>18</v>
      </c>
      <c r="F91" s="19" t="s">
        <v>19</v>
      </c>
      <c r="G91" s="19" t="s">
        <v>43</v>
      </c>
      <c r="H91" s="67" t="s">
        <v>44</v>
      </c>
      <c r="I91" s="67"/>
      <c r="J91" s="67"/>
    </row>
    <row r="92" spans="1:10" s="19" customFormat="1">
      <c r="A92" s="63"/>
      <c r="B92" s="19">
        <f>B53</f>
        <v>-20</v>
      </c>
      <c r="C92" s="19">
        <f>D53</f>
        <v>11.3</v>
      </c>
      <c r="D92" s="19">
        <f>$C$73*B92+$D$73</f>
        <v>22.037037037037038</v>
      </c>
      <c r="E92" s="19">
        <f>D92-C92</f>
        <v>10.737037037037037</v>
      </c>
      <c r="F92" s="19">
        <f>IF(SIGN(E92*E93)=1,0,1)</f>
        <v>0</v>
      </c>
      <c r="G92" s="69">
        <f>MATCH(1,F92:F100,0)</f>
        <v>2</v>
      </c>
      <c r="H92" s="19" t="s">
        <v>12</v>
      </c>
      <c r="I92" s="19" t="s">
        <v>45</v>
      </c>
      <c r="J92" s="19" t="s">
        <v>46</v>
      </c>
    </row>
    <row r="93" spans="1:10" s="19" customFormat="1">
      <c r="A93" s="63"/>
      <c r="B93" s="19">
        <f t="shared" ref="B93:B100" si="4">B54</f>
        <v>-15</v>
      </c>
      <c r="C93" s="19">
        <f t="shared" ref="C93:C100" si="5">D54</f>
        <v>13.1</v>
      </c>
      <c r="D93" s="19">
        <f t="shared" ref="D93:D100" si="6">$C$73*B93+$D$73</f>
        <v>18.888888888888889</v>
      </c>
      <c r="E93" s="19">
        <f t="shared" ref="E93:E100" si="7">D93-C93</f>
        <v>5.7888888888888896</v>
      </c>
      <c r="F93" s="19">
        <f t="shared" ref="F93:F99" si="8">IF(SIGN(E93*E94)=1,0,1)</f>
        <v>1</v>
      </c>
      <c r="G93" s="69"/>
      <c r="H93" s="19">
        <f>INDEX(B92:B100,G92)</f>
        <v>-15</v>
      </c>
      <c r="I93" s="19">
        <f>INDEX(C92:C100,G92)</f>
        <v>13.1</v>
      </c>
      <c r="J93" s="19">
        <f>INDEX(D92:D100,G92)</f>
        <v>18.888888888888889</v>
      </c>
    </row>
    <row r="94" spans="1:10" s="19" customFormat="1">
      <c r="A94" s="63"/>
      <c r="B94" s="19">
        <f t="shared" si="4"/>
        <v>-7</v>
      </c>
      <c r="C94" s="19">
        <f t="shared" si="5"/>
        <v>16.100000000000001</v>
      </c>
      <c r="D94" s="19">
        <f t="shared" si="6"/>
        <v>13.851851851851851</v>
      </c>
      <c r="E94" s="19">
        <f t="shared" si="7"/>
        <v>-2.2481481481481502</v>
      </c>
      <c r="F94" s="19">
        <f t="shared" si="8"/>
        <v>0</v>
      </c>
      <c r="G94" s="69"/>
      <c r="H94" s="19">
        <f>INDEX(B92:B100,G92+1)</f>
        <v>-7</v>
      </c>
      <c r="I94" s="19">
        <f>INDEX(C92:C100,G92+1)</f>
        <v>16.100000000000001</v>
      </c>
      <c r="J94" s="19">
        <f>INDEX(D92:D100,G92+1)</f>
        <v>13.851851851851851</v>
      </c>
    </row>
    <row r="95" spans="1:10" s="19" customFormat="1">
      <c r="A95" s="63"/>
      <c r="B95" s="19">
        <f t="shared" si="4"/>
        <v>2</v>
      </c>
      <c r="C95" s="19">
        <f t="shared" si="5"/>
        <v>18.399999999999999</v>
      </c>
      <c r="D95" s="19">
        <f t="shared" si="6"/>
        <v>8.1851851851851851</v>
      </c>
      <c r="E95" s="19">
        <f t="shared" si="7"/>
        <v>-10.214814814814813</v>
      </c>
      <c r="F95" s="19">
        <f t="shared" si="8"/>
        <v>0</v>
      </c>
      <c r="G95" s="69"/>
      <c r="H95" s="67" t="s">
        <v>47</v>
      </c>
      <c r="I95" s="67"/>
      <c r="J95" s="67"/>
    </row>
    <row r="96" spans="1:10" s="19" customFormat="1">
      <c r="A96" s="63"/>
      <c r="B96" s="19">
        <f t="shared" si="4"/>
        <v>7</v>
      </c>
      <c r="C96" s="19">
        <f t="shared" si="5"/>
        <v>20</v>
      </c>
      <c r="D96" s="19">
        <f t="shared" si="6"/>
        <v>5.0370370370370372</v>
      </c>
      <c r="E96" s="19">
        <f t="shared" si="7"/>
        <v>-14.962962962962962</v>
      </c>
      <c r="F96" s="19">
        <f t="shared" si="8"/>
        <v>0</v>
      </c>
      <c r="G96" s="69"/>
      <c r="H96" s="32" t="s">
        <v>21</v>
      </c>
      <c r="I96" s="19">
        <f>SLOPE(I93:I94,H93:H94)</f>
        <v>0.37500000000000022</v>
      </c>
      <c r="J96" s="19">
        <f>SLOPE(J93:J94,H93:H94)</f>
        <v>-0.62962962962962976</v>
      </c>
    </row>
    <row r="97" spans="1:10" s="19" customFormat="1">
      <c r="A97" s="63"/>
      <c r="B97" s="19">
        <f t="shared" si="4"/>
        <v>14</v>
      </c>
      <c r="C97" s="19">
        <f t="shared" si="5"/>
        <v>20</v>
      </c>
      <c r="D97" s="19">
        <f t="shared" si="6"/>
        <v>0.62962962962962976</v>
      </c>
      <c r="E97" s="19">
        <f t="shared" si="7"/>
        <v>-19.37037037037037</v>
      </c>
      <c r="F97" s="19">
        <f t="shared" si="8"/>
        <v>0</v>
      </c>
      <c r="G97" s="69"/>
      <c r="H97" s="32" t="s">
        <v>22</v>
      </c>
      <c r="I97" s="19">
        <f>INTERCEPT(I93:I94,H93:H94)</f>
        <v>18.725000000000005</v>
      </c>
      <c r="J97" s="19">
        <f>INTERCEPT(J93:J94,H93:H94)</f>
        <v>9.4444444444444429</v>
      </c>
    </row>
    <row r="98" spans="1:10" s="19" customFormat="1">
      <c r="A98" s="63"/>
      <c r="B98" s="19">
        <f t="shared" si="4"/>
        <v>25</v>
      </c>
      <c r="C98" s="19">
        <f t="shared" si="5"/>
        <v>20</v>
      </c>
      <c r="D98" s="19">
        <f t="shared" si="6"/>
        <v>-6.2962962962962958</v>
      </c>
      <c r="E98" s="19">
        <f t="shared" si="7"/>
        <v>-26.296296296296298</v>
      </c>
      <c r="F98" s="19">
        <f t="shared" si="8"/>
        <v>0</v>
      </c>
      <c r="G98" s="69"/>
      <c r="H98" s="67" t="s">
        <v>48</v>
      </c>
      <c r="I98" s="67"/>
      <c r="J98" s="67"/>
    </row>
    <row r="99" spans="1:10" s="19" customFormat="1">
      <c r="A99" s="63"/>
      <c r="B99" s="19">
        <f t="shared" si="4"/>
        <v>35</v>
      </c>
      <c r="C99" s="19">
        <f t="shared" si="5"/>
        <v>20</v>
      </c>
      <c r="D99" s="19">
        <f t="shared" si="6"/>
        <v>-12.592592592592593</v>
      </c>
      <c r="E99" s="19">
        <f t="shared" si="7"/>
        <v>-32.592592592592595</v>
      </c>
      <c r="F99" s="19">
        <f t="shared" si="8"/>
        <v>1</v>
      </c>
      <c r="G99" s="69"/>
      <c r="H99" s="67" t="s">
        <v>49</v>
      </c>
      <c r="I99" s="67"/>
      <c r="J99" s="41">
        <f>(J96*I97-I96*J97)/(J96-I96)</f>
        <v>15.260829493087558</v>
      </c>
    </row>
    <row r="100" spans="1:10" s="19" customFormat="1">
      <c r="A100" s="63"/>
      <c r="B100" s="19">
        <f t="shared" si="4"/>
        <v>0</v>
      </c>
      <c r="C100" s="19">
        <f t="shared" si="5"/>
        <v>0</v>
      </c>
      <c r="D100" s="19">
        <f t="shared" si="6"/>
        <v>9.4444444444444446</v>
      </c>
      <c r="E100" s="19">
        <f t="shared" si="7"/>
        <v>9.4444444444444446</v>
      </c>
      <c r="F100" s="19">
        <f>F89</f>
        <v>0</v>
      </c>
      <c r="G100" s="69"/>
      <c r="H100" s="67" t="s">
        <v>50</v>
      </c>
      <c r="I100" s="67"/>
      <c r="J100" s="41">
        <f>(J99-J97)/J96</f>
        <v>-9.2377880184331804</v>
      </c>
    </row>
    <row r="101" spans="1:10" s="19" customFormat="1" ht="15" customHeight="1">
      <c r="A101" s="63" t="s">
        <v>52</v>
      </c>
      <c r="B101" s="64" t="s">
        <v>51</v>
      </c>
      <c r="C101" s="64"/>
      <c r="D101" s="64"/>
      <c r="E101" s="64"/>
      <c r="F101" s="64"/>
      <c r="G101" s="64"/>
      <c r="H101" s="64"/>
      <c r="I101" s="64"/>
      <c r="J101" s="64"/>
    </row>
    <row r="102" spans="1:10" s="19" customFormat="1" ht="15" customHeight="1">
      <c r="A102" s="63"/>
      <c r="B102" s="18" t="s">
        <v>28</v>
      </c>
      <c r="C102" s="32" t="s">
        <v>12</v>
      </c>
      <c r="D102" s="33" t="s">
        <v>13</v>
      </c>
      <c r="E102" s="67"/>
      <c r="F102" s="67"/>
      <c r="G102" s="67"/>
      <c r="H102" s="67"/>
      <c r="I102" s="67"/>
      <c r="J102" s="67"/>
    </row>
    <row r="103" spans="1:10" s="19" customFormat="1" ht="15" customHeight="1">
      <c r="A103" s="63"/>
      <c r="B103" s="32">
        <v>1</v>
      </c>
      <c r="C103" s="32">
        <f>G66-0.01</f>
        <v>-12.01</v>
      </c>
      <c r="D103" s="33">
        <f>H66</f>
        <v>17</v>
      </c>
      <c r="E103" s="67"/>
      <c r="F103" s="67"/>
      <c r="G103" s="67"/>
      <c r="H103" s="67"/>
      <c r="I103" s="67"/>
      <c r="J103" s="67"/>
    </row>
    <row r="104" spans="1:10" s="19" customFormat="1" ht="15" customHeight="1">
      <c r="A104" s="63"/>
      <c r="B104" s="32">
        <v>2</v>
      </c>
      <c r="C104" s="32">
        <f>G67</f>
        <v>-12</v>
      </c>
      <c r="D104" s="32">
        <f>H67</f>
        <v>0</v>
      </c>
      <c r="E104" s="67"/>
      <c r="F104" s="67"/>
      <c r="G104" s="67"/>
      <c r="H104" s="67"/>
      <c r="I104" s="67"/>
      <c r="J104" s="67"/>
    </row>
    <row r="105" spans="1:10" s="19" customFormat="1" ht="15.75" customHeight="1">
      <c r="A105" s="63"/>
      <c r="B105" s="34"/>
      <c r="C105" s="34" t="s">
        <v>16</v>
      </c>
      <c r="D105" s="34" t="s">
        <v>17</v>
      </c>
      <c r="E105" s="67"/>
      <c r="F105" s="67"/>
      <c r="G105" s="67"/>
      <c r="H105" s="67"/>
      <c r="I105" s="67"/>
      <c r="J105" s="67"/>
    </row>
    <row r="106" spans="1:10" s="19" customFormat="1" ht="15.75" customHeight="1">
      <c r="A106" s="63"/>
      <c r="B106" s="18" t="s">
        <v>29</v>
      </c>
      <c r="C106" s="42" cm="1">
        <f t="array" ref="C106:D106">LINEST(D103:D104,C103:C104,1)</f>
        <v>-1700.0000000000362</v>
      </c>
      <c r="D106" s="36">
        <v>-20400.000000000433</v>
      </c>
      <c r="E106" s="67"/>
      <c r="F106" s="67"/>
      <c r="G106" s="67"/>
      <c r="H106" s="67"/>
      <c r="I106" s="67"/>
      <c r="J106" s="67"/>
    </row>
    <row r="107" spans="1:10" s="19" customFormat="1" ht="15" customHeight="1">
      <c r="A107" s="63"/>
      <c r="B107" s="67" t="s">
        <v>39</v>
      </c>
      <c r="C107" s="67"/>
      <c r="D107" s="67"/>
      <c r="E107" s="67"/>
      <c r="F107" s="67"/>
      <c r="G107" s="67"/>
      <c r="H107" s="67"/>
      <c r="I107" s="67"/>
      <c r="J107" s="67"/>
    </row>
    <row r="108" spans="1:10" s="19" customFormat="1" ht="15" customHeight="1">
      <c r="A108" s="63"/>
      <c r="B108" s="19" t="s">
        <v>41</v>
      </c>
      <c r="C108" s="19" t="s">
        <v>42</v>
      </c>
      <c r="D108" s="19" t="s">
        <v>13</v>
      </c>
      <c r="E108" s="19" t="s">
        <v>18</v>
      </c>
      <c r="F108" s="19" t="s">
        <v>19</v>
      </c>
      <c r="G108" s="19" t="s">
        <v>43</v>
      </c>
      <c r="H108" s="67" t="s">
        <v>44</v>
      </c>
      <c r="I108" s="67"/>
      <c r="J108" s="67"/>
    </row>
    <row r="109" spans="1:10" s="19" customFormat="1" ht="15" customHeight="1">
      <c r="A109" s="63"/>
      <c r="B109" s="19">
        <f>B53</f>
        <v>-20</v>
      </c>
      <c r="C109" s="19">
        <f>C53</f>
        <v>3.8</v>
      </c>
      <c r="D109" s="19">
        <f>$C$106*B109+$D$106</f>
        <v>13600.000000000287</v>
      </c>
      <c r="E109" s="19">
        <f t="shared" ref="E109:E117" si="9">D109-C109</f>
        <v>13596.200000000288</v>
      </c>
      <c r="F109" s="19">
        <f>IF(SIGN(E109*E110)=1,0,1)</f>
        <v>0</v>
      </c>
      <c r="G109" s="69">
        <f>MATCH(1,F109:F117,0)</f>
        <v>2</v>
      </c>
      <c r="H109" s="19" t="s">
        <v>12</v>
      </c>
      <c r="I109" s="19" t="s">
        <v>45</v>
      </c>
      <c r="J109" s="19" t="s">
        <v>46</v>
      </c>
    </row>
    <row r="110" spans="1:10" s="19" customFormat="1" ht="15" customHeight="1">
      <c r="A110" s="63"/>
      <c r="B110" s="19">
        <f t="shared" ref="B110:C117" si="10">B54</f>
        <v>-15</v>
      </c>
      <c r="C110" s="19">
        <f t="shared" si="10"/>
        <v>3.9</v>
      </c>
      <c r="D110" s="19">
        <f>$C$106*B110+$D$106</f>
        <v>5100.0000000001091</v>
      </c>
      <c r="E110" s="19">
        <f t="shared" si="9"/>
        <v>5096.1000000001095</v>
      </c>
      <c r="F110" s="19">
        <f t="shared" ref="F110:F116" si="11">IF(SIGN(E110*E111)=1,0,1)</f>
        <v>1</v>
      </c>
      <c r="G110" s="69"/>
      <c r="H110" s="19">
        <f>INDEX(B109:B117,G109)</f>
        <v>-15</v>
      </c>
      <c r="I110" s="19">
        <f>INDEX(C109:C117,G109)</f>
        <v>3.9</v>
      </c>
      <c r="J110" s="19">
        <f>INDEX(D109:D117,G109)</f>
        <v>5100.0000000001091</v>
      </c>
    </row>
    <row r="111" spans="1:10" s="19" customFormat="1" ht="15" customHeight="1">
      <c r="A111" s="63"/>
      <c r="B111" s="19">
        <f t="shared" si="10"/>
        <v>-7</v>
      </c>
      <c r="C111" s="19">
        <f t="shared" si="10"/>
        <v>3.3</v>
      </c>
      <c r="D111" s="19">
        <f t="shared" ref="D111:D117" si="12">$C$106*B111+$D$106</f>
        <v>-8500.0000000001801</v>
      </c>
      <c r="E111" s="19">
        <f t="shared" si="9"/>
        <v>-8503.3000000001794</v>
      </c>
      <c r="F111" s="19">
        <f t="shared" si="11"/>
        <v>0</v>
      </c>
      <c r="G111" s="69"/>
      <c r="H111" s="19">
        <f>INDEX(B109:B117,G109+1)</f>
        <v>-7</v>
      </c>
      <c r="I111" s="19">
        <f>INDEX(C109:C117,G109+1)</f>
        <v>3.3</v>
      </c>
      <c r="J111" s="19">
        <f>INDEX(D109:D117,G109+1)</f>
        <v>-8500.0000000001801</v>
      </c>
    </row>
    <row r="112" spans="1:10" s="19" customFormat="1" ht="15" customHeight="1">
      <c r="A112" s="63"/>
      <c r="B112" s="19">
        <f t="shared" si="10"/>
        <v>2</v>
      </c>
      <c r="C112" s="19">
        <f t="shared" si="10"/>
        <v>4.5</v>
      </c>
      <c r="D112" s="19">
        <f t="shared" si="12"/>
        <v>-23800.000000000506</v>
      </c>
      <c r="E112" s="19">
        <f t="shared" si="9"/>
        <v>-23804.500000000506</v>
      </c>
      <c r="F112" s="19">
        <f t="shared" si="11"/>
        <v>0</v>
      </c>
      <c r="G112" s="69"/>
      <c r="H112" s="67" t="s">
        <v>47</v>
      </c>
      <c r="I112" s="67"/>
      <c r="J112" s="67"/>
    </row>
    <row r="113" spans="1:11" s="19" customFormat="1" ht="15" customHeight="1">
      <c r="A113" s="63"/>
      <c r="B113" s="19">
        <f t="shared" si="10"/>
        <v>7</v>
      </c>
      <c r="C113" s="19">
        <f t="shared" si="10"/>
        <v>5.4</v>
      </c>
      <c r="D113" s="19">
        <f>$C$106*B113+$D$106</f>
        <v>-32300.000000000684</v>
      </c>
      <c r="E113" s="19">
        <f t="shared" si="9"/>
        <v>-32305.400000000685</v>
      </c>
      <c r="F113" s="19">
        <f t="shared" si="11"/>
        <v>0</v>
      </c>
      <c r="G113" s="69"/>
      <c r="H113" s="32" t="s">
        <v>21</v>
      </c>
      <c r="I113" s="19">
        <f>SLOPE(I110:I111,H110:H111)</f>
        <v>-7.5000000000000011E-2</v>
      </c>
      <c r="J113" s="19">
        <f>SLOPE(J110:J111,H110:H111)</f>
        <v>-1700.0000000000362</v>
      </c>
    </row>
    <row r="114" spans="1:11" s="19" customFormat="1" ht="15" customHeight="1">
      <c r="A114" s="63"/>
      <c r="B114" s="19">
        <f t="shared" si="10"/>
        <v>14</v>
      </c>
      <c r="C114" s="19">
        <f t="shared" si="10"/>
        <v>6.3</v>
      </c>
      <c r="D114" s="19">
        <f t="shared" si="12"/>
        <v>-44200.000000000939</v>
      </c>
      <c r="E114" s="19">
        <f t="shared" si="9"/>
        <v>-44206.300000000942</v>
      </c>
      <c r="F114" s="19">
        <f t="shared" si="11"/>
        <v>0</v>
      </c>
      <c r="G114" s="69"/>
      <c r="H114" s="32" t="s">
        <v>22</v>
      </c>
      <c r="I114" s="19">
        <f>INTERCEPT(I110:I111,H110:H111)</f>
        <v>2.7749999999999995</v>
      </c>
      <c r="J114" s="19">
        <f>INTERCEPT(J110:J111,H110:H111)</f>
        <v>-20400.000000000433</v>
      </c>
    </row>
    <row r="115" spans="1:11" s="19" customFormat="1" ht="15.75" customHeight="1">
      <c r="A115" s="63"/>
      <c r="B115" s="19">
        <f t="shared" si="10"/>
        <v>25</v>
      </c>
      <c r="C115" s="19">
        <f t="shared" si="10"/>
        <v>7.6</v>
      </c>
      <c r="D115" s="19">
        <f t="shared" si="12"/>
        <v>-62900.000000001339</v>
      </c>
      <c r="E115" s="19">
        <f t="shared" si="9"/>
        <v>-62907.600000001337</v>
      </c>
      <c r="F115" s="19">
        <f t="shared" si="11"/>
        <v>0</v>
      </c>
      <c r="G115" s="69"/>
      <c r="H115" s="67" t="s">
        <v>48</v>
      </c>
      <c r="I115" s="67"/>
      <c r="J115" s="67"/>
      <c r="K115" s="43" t="s">
        <v>53</v>
      </c>
    </row>
    <row r="116" spans="1:11" s="19" customFormat="1" ht="15" customHeight="1">
      <c r="A116" s="63"/>
      <c r="B116" s="19">
        <f t="shared" si="10"/>
        <v>35</v>
      </c>
      <c r="C116" s="19">
        <f t="shared" si="10"/>
        <v>8.1999999999999993</v>
      </c>
      <c r="D116" s="19">
        <f t="shared" si="12"/>
        <v>-79900.000000001703</v>
      </c>
      <c r="E116" s="19">
        <f t="shared" si="9"/>
        <v>-79908.2000000017</v>
      </c>
      <c r="F116" s="19">
        <f t="shared" si="11"/>
        <v>0</v>
      </c>
      <c r="G116" s="69"/>
      <c r="H116" s="67" t="s">
        <v>50</v>
      </c>
      <c r="I116" s="67"/>
      <c r="J116" s="41">
        <f>(J113*I114-I113*J114)/(J113-I113)</f>
        <v>3.675162139506154</v>
      </c>
      <c r="K116" s="19">
        <f>J116</f>
        <v>3.675162139506154</v>
      </c>
    </row>
    <row r="117" spans="1:11" s="19" customFormat="1" ht="15.75" customHeight="1">
      <c r="A117" s="63"/>
      <c r="B117" s="19">
        <f t="shared" si="10"/>
        <v>0</v>
      </c>
      <c r="C117" s="19">
        <f t="shared" si="10"/>
        <v>0</v>
      </c>
      <c r="D117" s="19">
        <f t="shared" si="12"/>
        <v>-20400.000000000433</v>
      </c>
      <c r="E117" s="19">
        <f t="shared" si="9"/>
        <v>-20400.000000000433</v>
      </c>
      <c r="F117" s="19">
        <f>F89</f>
        <v>0</v>
      </c>
      <c r="G117" s="69"/>
      <c r="H117" s="67" t="s">
        <v>49</v>
      </c>
      <c r="I117" s="67"/>
      <c r="J117" s="41">
        <f>ROUND((J116-J114)/J113,1)</f>
        <v>-12</v>
      </c>
      <c r="K117" s="29">
        <f>G63</f>
        <v>-20</v>
      </c>
    </row>
    <row r="118" spans="1:11" s="19" customFormat="1" ht="15" customHeight="1">
      <c r="A118" s="63"/>
      <c r="B118" s="67" t="s">
        <v>40</v>
      </c>
      <c r="C118" s="67"/>
      <c r="D118" s="67"/>
      <c r="E118" s="67"/>
      <c r="F118" s="67"/>
      <c r="G118" s="67"/>
      <c r="H118" s="67"/>
      <c r="I118" s="67"/>
      <c r="J118" s="67"/>
    </row>
    <row r="119" spans="1:11" s="19" customFormat="1" ht="15" customHeight="1">
      <c r="A119" s="63"/>
      <c r="B119" s="19" t="s">
        <v>41</v>
      </c>
      <c r="C119" s="19" t="s">
        <v>42</v>
      </c>
      <c r="D119" s="19" t="s">
        <v>13</v>
      </c>
      <c r="E119" s="19" t="s">
        <v>18</v>
      </c>
      <c r="F119" s="19" t="s">
        <v>19</v>
      </c>
      <c r="G119" s="19" t="s">
        <v>43</v>
      </c>
      <c r="H119" s="67" t="s">
        <v>44</v>
      </c>
      <c r="I119" s="67"/>
      <c r="J119" s="67"/>
    </row>
    <row r="120" spans="1:11" s="19" customFormat="1" ht="15" customHeight="1">
      <c r="A120" s="63"/>
      <c r="B120" s="19">
        <f>B109</f>
        <v>-20</v>
      </c>
      <c r="C120" s="19">
        <f>D53</f>
        <v>11.3</v>
      </c>
      <c r="D120" s="19">
        <f>$C$106*B120+$D$106</f>
        <v>13600.000000000287</v>
      </c>
      <c r="E120" s="19">
        <f>D120-C120</f>
        <v>13588.700000000288</v>
      </c>
      <c r="F120" s="19">
        <f>IF(SIGN(E120*E121)=1,0,1)</f>
        <v>0</v>
      </c>
      <c r="G120" s="69">
        <f>MATCH(1,F120:F128,0)</f>
        <v>2</v>
      </c>
      <c r="H120" s="19" t="s">
        <v>12</v>
      </c>
      <c r="I120" s="19" t="s">
        <v>45</v>
      </c>
      <c r="J120" s="19" t="s">
        <v>46</v>
      </c>
    </row>
    <row r="121" spans="1:11" s="19" customFormat="1" ht="15" customHeight="1">
      <c r="A121" s="63"/>
      <c r="B121" s="19">
        <f t="shared" ref="B121:B128" si="13">B110</f>
        <v>-15</v>
      </c>
      <c r="C121" s="19">
        <f t="shared" ref="C121:C128" si="14">D54</f>
        <v>13.1</v>
      </c>
      <c r="D121" s="19">
        <f t="shared" ref="D121:D128" si="15">$C$106*B121+$D$106</f>
        <v>5100.0000000001091</v>
      </c>
      <c r="E121" s="19">
        <f t="shared" ref="E121:E128" si="16">D121-C121</f>
        <v>5086.9000000001088</v>
      </c>
      <c r="F121" s="19">
        <f t="shared" ref="F121:F127" si="17">IF(SIGN(E121*E122)=1,0,1)</f>
        <v>1</v>
      </c>
      <c r="G121" s="69"/>
      <c r="H121" s="19">
        <f>INDEX(B120:B128,G120)</f>
        <v>-15</v>
      </c>
      <c r="I121" s="19">
        <f>INDEX(C120:C128,G120)</f>
        <v>13.1</v>
      </c>
      <c r="J121" s="19">
        <f>INDEX(D120:D128,G120)</f>
        <v>5100.0000000001091</v>
      </c>
    </row>
    <row r="122" spans="1:11" s="19" customFormat="1" ht="15" customHeight="1">
      <c r="A122" s="63"/>
      <c r="B122" s="19">
        <f t="shared" si="13"/>
        <v>-7</v>
      </c>
      <c r="C122" s="19">
        <f t="shared" si="14"/>
        <v>16.100000000000001</v>
      </c>
      <c r="D122" s="19">
        <f t="shared" si="15"/>
        <v>-8500.0000000001801</v>
      </c>
      <c r="E122" s="19">
        <f t="shared" si="16"/>
        <v>-8516.1000000001804</v>
      </c>
      <c r="F122" s="19">
        <f t="shared" si="17"/>
        <v>0</v>
      </c>
      <c r="G122" s="69"/>
      <c r="H122" s="19">
        <f>INDEX(B120:B128,G120+1)</f>
        <v>-7</v>
      </c>
      <c r="I122" s="19">
        <f>INDEX(C120:C128,G120+1)</f>
        <v>16.100000000000001</v>
      </c>
      <c r="J122" s="19">
        <f>INDEX(D120:D128,G120+1)</f>
        <v>-8500.0000000001801</v>
      </c>
    </row>
    <row r="123" spans="1:11" s="19" customFormat="1" ht="15" customHeight="1">
      <c r="A123" s="63"/>
      <c r="B123" s="19">
        <f t="shared" si="13"/>
        <v>2</v>
      </c>
      <c r="C123" s="19">
        <f t="shared" si="14"/>
        <v>18.399999999999999</v>
      </c>
      <c r="D123" s="19">
        <f t="shared" si="15"/>
        <v>-23800.000000000506</v>
      </c>
      <c r="E123" s="19">
        <f t="shared" si="16"/>
        <v>-23818.400000000507</v>
      </c>
      <c r="F123" s="19">
        <f t="shared" si="17"/>
        <v>0</v>
      </c>
      <c r="G123" s="69"/>
      <c r="H123" s="67" t="s">
        <v>47</v>
      </c>
      <c r="I123" s="67"/>
      <c r="J123" s="67"/>
    </row>
    <row r="124" spans="1:11" s="19" customFormat="1" ht="15" customHeight="1">
      <c r="A124" s="63"/>
      <c r="B124" s="19">
        <f t="shared" si="13"/>
        <v>7</v>
      </c>
      <c r="C124" s="19">
        <f t="shared" si="14"/>
        <v>20</v>
      </c>
      <c r="D124" s="19">
        <f t="shared" si="15"/>
        <v>-32300.000000000684</v>
      </c>
      <c r="E124" s="19">
        <f t="shared" si="16"/>
        <v>-32320.000000000684</v>
      </c>
      <c r="F124" s="19">
        <f t="shared" si="17"/>
        <v>0</v>
      </c>
      <c r="G124" s="69"/>
      <c r="H124" s="32" t="s">
        <v>21</v>
      </c>
      <c r="I124" s="19">
        <f>SLOPE(I121:I122,H121:H122)</f>
        <v>0.37500000000000022</v>
      </c>
      <c r="J124" s="19">
        <f>SLOPE(J121:J122,H121:H122)</f>
        <v>-1700.0000000000362</v>
      </c>
    </row>
    <row r="125" spans="1:11" s="19" customFormat="1" ht="15" customHeight="1">
      <c r="A125" s="63"/>
      <c r="B125" s="19">
        <f t="shared" si="13"/>
        <v>14</v>
      </c>
      <c r="C125" s="19">
        <f t="shared" si="14"/>
        <v>20</v>
      </c>
      <c r="D125" s="19">
        <f t="shared" si="15"/>
        <v>-44200.000000000939</v>
      </c>
      <c r="E125" s="19">
        <f>D125-C125</f>
        <v>-44220.000000000939</v>
      </c>
      <c r="F125" s="19">
        <f>IF(SIGN(E125*E126)=1,0,1)</f>
        <v>0</v>
      </c>
      <c r="G125" s="69"/>
      <c r="H125" s="32" t="s">
        <v>22</v>
      </c>
      <c r="I125" s="19">
        <f>INTERCEPT(I121:I122,H121:H122)</f>
        <v>18.725000000000005</v>
      </c>
      <c r="J125" s="19">
        <f>INTERCEPT(J121:J122,H121:H122)</f>
        <v>-20400.000000000433</v>
      </c>
    </row>
    <row r="126" spans="1:11" s="19" customFormat="1" ht="15.75" customHeight="1">
      <c r="A126" s="63"/>
      <c r="B126" s="19">
        <f t="shared" si="13"/>
        <v>25</v>
      </c>
      <c r="C126" s="19">
        <f t="shared" si="14"/>
        <v>20</v>
      </c>
      <c r="D126" s="19">
        <f t="shared" si="15"/>
        <v>-62900.000000001339</v>
      </c>
      <c r="E126" s="19">
        <f t="shared" si="16"/>
        <v>-62920.000000001339</v>
      </c>
      <c r="F126" s="19">
        <f t="shared" si="17"/>
        <v>0</v>
      </c>
      <c r="G126" s="69"/>
      <c r="H126" s="67" t="s">
        <v>48</v>
      </c>
      <c r="I126" s="67"/>
      <c r="J126" s="67"/>
      <c r="K126" s="43" t="s">
        <v>53</v>
      </c>
    </row>
    <row r="127" spans="1:11" s="19" customFormat="1">
      <c r="A127" s="63"/>
      <c r="B127" s="19">
        <f t="shared" si="13"/>
        <v>35</v>
      </c>
      <c r="C127" s="19">
        <f t="shared" si="14"/>
        <v>20</v>
      </c>
      <c r="D127" s="19">
        <f t="shared" si="15"/>
        <v>-79900.000000001703</v>
      </c>
      <c r="E127" s="19">
        <f t="shared" si="16"/>
        <v>-79920.000000001703</v>
      </c>
      <c r="F127" s="19">
        <f t="shared" si="17"/>
        <v>0</v>
      </c>
      <c r="G127" s="69"/>
      <c r="H127" s="67" t="s">
        <v>50</v>
      </c>
      <c r="I127" s="67"/>
      <c r="J127" s="41">
        <f>(J124*I125-I124*J125)/(J124-I124)</f>
        <v>14.221862824376977</v>
      </c>
      <c r="K127" s="19">
        <f>J127</f>
        <v>14.221862824376977</v>
      </c>
    </row>
    <row r="128" spans="1:11" s="19" customFormat="1">
      <c r="A128" s="63"/>
      <c r="B128" s="19">
        <f t="shared" si="13"/>
        <v>0</v>
      </c>
      <c r="C128" s="19">
        <f t="shared" si="14"/>
        <v>0</v>
      </c>
      <c r="D128" s="19">
        <f t="shared" si="15"/>
        <v>-20400.000000000433</v>
      </c>
      <c r="E128" s="19">
        <f t="shared" si="16"/>
        <v>-20400.000000000433</v>
      </c>
      <c r="F128" s="19">
        <f>F89</f>
        <v>0</v>
      </c>
      <c r="G128" s="69"/>
      <c r="H128" s="67" t="s">
        <v>49</v>
      </c>
      <c r="I128" s="67"/>
      <c r="J128" s="41">
        <f>ROUND((J127-J125)/J124,1)</f>
        <v>-12</v>
      </c>
      <c r="K128" s="29">
        <f>G63</f>
        <v>-20</v>
      </c>
    </row>
    <row r="129" spans="1:11" s="19" customFormat="1"/>
    <row r="130" spans="1:11" s="19" customFormat="1"/>
    <row r="131" spans="1:11" s="19" customFormat="1">
      <c r="A131" s="70" t="s">
        <v>64</v>
      </c>
      <c r="B131" s="71"/>
      <c r="C131" s="71"/>
      <c r="D131" s="72" t="s">
        <v>65</v>
      </c>
      <c r="E131" s="72"/>
      <c r="F131" s="72"/>
      <c r="G131" s="72"/>
      <c r="H131" s="72"/>
      <c r="I131" s="72"/>
      <c r="J131" s="72"/>
      <c r="K131" s="72"/>
    </row>
    <row r="132" spans="1:11" s="19" customFormat="1">
      <c r="A132" s="70"/>
      <c r="B132" s="71"/>
      <c r="C132" s="71"/>
      <c r="D132" s="22">
        <v>-20</v>
      </c>
      <c r="E132" s="22">
        <v>-15</v>
      </c>
      <c r="F132" s="22">
        <v>-7</v>
      </c>
      <c r="G132" s="22">
        <v>2</v>
      </c>
      <c r="H132" s="22">
        <v>7</v>
      </c>
      <c r="I132" s="22">
        <v>14</v>
      </c>
      <c r="J132" s="22">
        <v>25</v>
      </c>
      <c r="K132" s="22">
        <v>35</v>
      </c>
    </row>
    <row r="133" spans="1:11" s="19" customFormat="1">
      <c r="A133" s="73" t="s">
        <v>57</v>
      </c>
      <c r="B133" s="74" t="s">
        <v>58</v>
      </c>
      <c r="C133" s="44" t="s">
        <v>55</v>
      </c>
      <c r="D133" s="45">
        <v>3.3</v>
      </c>
      <c r="E133" s="45">
        <v>4.5</v>
      </c>
      <c r="F133" s="45">
        <v>4</v>
      </c>
      <c r="G133" s="45">
        <v>5.5</v>
      </c>
      <c r="H133" s="45">
        <v>6.4</v>
      </c>
      <c r="I133" s="45">
        <v>7.3</v>
      </c>
      <c r="J133" s="45">
        <v>8.4</v>
      </c>
      <c r="K133" s="45">
        <v>11.6</v>
      </c>
    </row>
    <row r="134" spans="1:11" s="19" customFormat="1">
      <c r="A134" s="73"/>
      <c r="B134" s="74"/>
      <c r="C134" s="46" t="s">
        <v>56</v>
      </c>
      <c r="D134" s="45">
        <v>7.7</v>
      </c>
      <c r="E134" s="45">
        <v>13.6</v>
      </c>
      <c r="F134" s="45">
        <v>17</v>
      </c>
      <c r="G134" s="45">
        <v>18.600000000000001</v>
      </c>
      <c r="H134" s="45">
        <v>20</v>
      </c>
      <c r="I134" s="45">
        <v>20</v>
      </c>
      <c r="J134" s="45">
        <v>20</v>
      </c>
      <c r="K134" s="45">
        <v>20</v>
      </c>
    </row>
    <row r="135" spans="1:11" s="19" customFormat="1">
      <c r="A135" s="73" t="s">
        <v>59</v>
      </c>
      <c r="B135" s="74" t="s">
        <v>58</v>
      </c>
      <c r="C135" s="44" t="s">
        <v>55</v>
      </c>
      <c r="D135" s="45">
        <v>3.5</v>
      </c>
      <c r="E135" s="45">
        <v>4.2</v>
      </c>
      <c r="F135" s="45">
        <v>3.7</v>
      </c>
      <c r="G135" s="45">
        <v>5.0999999999999996</v>
      </c>
      <c r="H135" s="45">
        <v>5.9</v>
      </c>
      <c r="I135" s="45">
        <v>6.8</v>
      </c>
      <c r="J135" s="45">
        <v>8.1</v>
      </c>
      <c r="K135" s="45">
        <v>8.8000000000000007</v>
      </c>
    </row>
    <row r="136" spans="1:11" s="19" customFormat="1">
      <c r="A136" s="73"/>
      <c r="B136" s="74"/>
      <c r="C136" s="46" t="s">
        <v>56</v>
      </c>
      <c r="D136" s="45">
        <v>10.7</v>
      </c>
      <c r="E136" s="45">
        <v>13.3</v>
      </c>
      <c r="F136" s="45">
        <v>16.7</v>
      </c>
      <c r="G136" s="45">
        <v>18.100000000000001</v>
      </c>
      <c r="H136" s="45">
        <v>20</v>
      </c>
      <c r="I136" s="45">
        <v>20</v>
      </c>
      <c r="J136" s="45">
        <v>20</v>
      </c>
      <c r="K136" s="45">
        <v>20</v>
      </c>
    </row>
    <row r="137" spans="1:11" s="19" customFormat="1">
      <c r="A137" s="73" t="s">
        <v>60</v>
      </c>
      <c r="B137" s="74" t="s">
        <v>58</v>
      </c>
      <c r="C137" s="44" t="s">
        <v>55</v>
      </c>
      <c r="D137" s="45">
        <v>3.8</v>
      </c>
      <c r="E137" s="45">
        <v>3.9</v>
      </c>
      <c r="F137" s="45">
        <v>3.3</v>
      </c>
      <c r="G137" s="45">
        <v>4.5</v>
      </c>
      <c r="H137" s="45">
        <v>5.4</v>
      </c>
      <c r="I137" s="45">
        <v>6.3</v>
      </c>
      <c r="J137" s="45">
        <v>7.6</v>
      </c>
      <c r="K137" s="45">
        <v>8.1999999999999993</v>
      </c>
    </row>
    <row r="138" spans="1:11" s="19" customFormat="1">
      <c r="A138" s="73"/>
      <c r="B138" s="74"/>
      <c r="C138" s="46" t="s">
        <v>56</v>
      </c>
      <c r="D138" s="45">
        <v>11.3</v>
      </c>
      <c r="E138" s="45">
        <v>13.1</v>
      </c>
      <c r="F138" s="45">
        <v>16.100000000000001</v>
      </c>
      <c r="G138" s="45">
        <v>18.399999999999999</v>
      </c>
      <c r="H138" s="45">
        <v>20</v>
      </c>
      <c r="I138" s="45">
        <v>20</v>
      </c>
      <c r="J138" s="45">
        <v>20</v>
      </c>
      <c r="K138" s="45">
        <v>20</v>
      </c>
    </row>
    <row r="139" spans="1:11" s="19" customFormat="1">
      <c r="A139" s="73" t="s">
        <v>61</v>
      </c>
      <c r="B139" s="74" t="s">
        <v>58</v>
      </c>
      <c r="C139" s="44" t="s">
        <v>55</v>
      </c>
      <c r="D139" s="45">
        <v>4</v>
      </c>
      <c r="E139" s="45">
        <v>4.7</v>
      </c>
      <c r="F139" s="45">
        <v>3.8</v>
      </c>
      <c r="G139" s="45">
        <v>4</v>
      </c>
      <c r="H139" s="45">
        <v>4.8</v>
      </c>
      <c r="I139" s="45">
        <v>5.5</v>
      </c>
      <c r="J139" s="45">
        <v>6.8</v>
      </c>
      <c r="K139" s="45">
        <v>7.5</v>
      </c>
    </row>
    <row r="140" spans="1:11" s="19" customFormat="1">
      <c r="A140" s="73"/>
      <c r="B140" s="74"/>
      <c r="C140" s="46" t="s">
        <v>56</v>
      </c>
      <c r="D140" s="45">
        <v>10.4</v>
      </c>
      <c r="E140" s="45">
        <v>12.5</v>
      </c>
      <c r="F140" s="45">
        <v>15.9</v>
      </c>
      <c r="G140" s="45">
        <v>19.3</v>
      </c>
      <c r="H140" s="45">
        <v>20</v>
      </c>
      <c r="I140" s="45">
        <v>20</v>
      </c>
      <c r="J140" s="45">
        <v>20</v>
      </c>
      <c r="K140" s="45">
        <v>20</v>
      </c>
    </row>
    <row r="141" spans="1:11" s="19" customFormat="1">
      <c r="A141" s="73" t="s">
        <v>62</v>
      </c>
      <c r="B141" s="74" t="s">
        <v>58</v>
      </c>
      <c r="C141" s="44" t="s">
        <v>55</v>
      </c>
      <c r="D141" s="47"/>
      <c r="E141" s="45">
        <v>6.4</v>
      </c>
      <c r="F141" s="45">
        <v>4.2</v>
      </c>
      <c r="G141" s="45">
        <v>4.5999999999999996</v>
      </c>
      <c r="H141" s="45">
        <v>5.5</v>
      </c>
      <c r="I141" s="45">
        <v>5.0999999999999996</v>
      </c>
      <c r="J141" s="45">
        <v>6.1</v>
      </c>
      <c r="K141" s="45">
        <v>6.9</v>
      </c>
    </row>
    <row r="142" spans="1:11" s="19" customFormat="1">
      <c r="A142" s="73"/>
      <c r="B142" s="74"/>
      <c r="C142" s="46" t="s">
        <v>56</v>
      </c>
      <c r="D142" s="45">
        <v>8.1999999999999993</v>
      </c>
      <c r="E142" s="45">
        <v>9.1999999999999993</v>
      </c>
      <c r="F142" s="45">
        <v>14.3</v>
      </c>
      <c r="G142" s="45">
        <v>18.8</v>
      </c>
      <c r="H142" s="45">
        <v>20.100000000000001</v>
      </c>
      <c r="I142" s="45">
        <v>20.100000000000001</v>
      </c>
      <c r="J142" s="45">
        <v>20</v>
      </c>
      <c r="K142" s="45">
        <v>20</v>
      </c>
    </row>
    <row r="143" spans="1:11" s="19" customFormat="1"/>
    <row r="144" spans="1:11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</sheetData>
  <sheetProtection algorithmName="SHA-512" hashValue="WrVj3eEfe8n+NNEFgGR6Z0sA5pxwJZSiF6jXQEfwRioNw0Zus9l3AsEz8fEExmpaX7OyBaszXh2WwqiNunyQdA==" saltValue="lZZgrKhzrutSbKyS9HPniQ==" spinCount="100000" sheet="1" objects="1" scenarios="1"/>
  <protectedRanges>
    <protectedRange sqref="C6:C10" name="Oblast1_1"/>
  </protectedRanges>
  <mergeCells count="67">
    <mergeCell ref="A137:A138"/>
    <mergeCell ref="B137:B138"/>
    <mergeCell ref="A139:A140"/>
    <mergeCell ref="B139:B140"/>
    <mergeCell ref="A141:A142"/>
    <mergeCell ref="B141:B142"/>
    <mergeCell ref="A131:A132"/>
    <mergeCell ref="B131:C132"/>
    <mergeCell ref="D131:K131"/>
    <mergeCell ref="A133:A134"/>
    <mergeCell ref="B133:B134"/>
    <mergeCell ref="A135:A136"/>
    <mergeCell ref="B135:B136"/>
    <mergeCell ref="B118:J118"/>
    <mergeCell ref="H119:J119"/>
    <mergeCell ref="G120:G128"/>
    <mergeCell ref="H123:J123"/>
    <mergeCell ref="H126:J126"/>
    <mergeCell ref="H127:I127"/>
    <mergeCell ref="H128:I128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H89:I89"/>
    <mergeCell ref="B90:J90"/>
    <mergeCell ref="H91:J91"/>
    <mergeCell ref="G92:G100"/>
    <mergeCell ref="H95:J95"/>
    <mergeCell ref="H98:J98"/>
    <mergeCell ref="H99:I99"/>
    <mergeCell ref="H100:I100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808B5931-A645-406B-8051-57DAE3F399DA}">
      <formula1>$G$55:$G$56</formula1>
    </dataValidation>
    <dataValidation type="list" allowBlank="1" showInputMessage="1" showErrorMessage="1" sqref="C10" xr:uid="{BA7A68DE-C907-40FC-AB0E-6CFDF0ED5915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2</xdr:col>
                    <xdr:colOff>485775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2876550</xdr:colOff>
                    <xdr:row>41</xdr:row>
                    <xdr:rowOff>114300</xdr:rowOff>
                  </from>
                  <to>
                    <xdr:col>2</xdr:col>
                    <xdr:colOff>1666875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locked="0" defaultSize="0" autoFill="0" autoLine="0" autoPict="0" macro="[0]!Makro3" altText="OBA VÝKONY">
                <anchor moveWithCells="1">
                  <from>
                    <xdr:col>2</xdr:col>
                    <xdr:colOff>1114425</xdr:colOff>
                    <xdr:row>41</xdr:row>
                    <xdr:rowOff>95250</xdr:rowOff>
                  </from>
                  <to>
                    <xdr:col>4</xdr:col>
                    <xdr:colOff>390525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2E23-B5C0-45D0-A0E7-54FA62C24C04}">
  <sheetPr codeName="List5">
    <pageSetUpPr fitToPage="1"/>
  </sheetPr>
  <dimension ref="A1:BD338"/>
  <sheetViews>
    <sheetView tabSelected="1" zoomScale="70" zoomScaleNormal="70" workbookViewId="0">
      <selection activeCell="O30" sqref="O30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4" width="9.140625" style="15"/>
    <col min="15" max="56" width="9.140625" style="19"/>
    <col min="57" max="16384" width="9.140625" style="14"/>
  </cols>
  <sheetData>
    <row r="1" spans="1:13" ht="9.9499999999999993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>
      <c r="A4" s="1"/>
      <c r="B4" s="59" t="s">
        <v>0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8" t="s">
        <v>1</v>
      </c>
      <c r="B6" s="49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8" t="s">
        <v>3</v>
      </c>
      <c r="B7" s="49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8" t="s">
        <v>4</v>
      </c>
      <c r="B8" s="49"/>
      <c r="C8" s="3">
        <v>13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12"/>
      <c r="B9" s="13" t="s">
        <v>6</v>
      </c>
      <c r="C9" s="3">
        <v>0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8" t="s">
        <v>8</v>
      </c>
      <c r="B10" s="49"/>
      <c r="C10" s="3" t="s">
        <v>9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3" t="s">
        <v>10</v>
      </c>
      <c r="C11" s="16">
        <f>D64</f>
        <v>13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60" t="s">
        <v>63</v>
      </c>
      <c r="F12" s="60"/>
      <c r="G12" s="60"/>
      <c r="H12" s="60"/>
      <c r="I12" s="60"/>
      <c r="J12" s="60"/>
      <c r="K12" s="60"/>
      <c r="L12" s="60"/>
      <c r="M12" s="2"/>
    </row>
    <row r="13" spans="1:13">
      <c r="A13" s="1"/>
      <c r="B13" s="61" t="s">
        <v>11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9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19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19" customForma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19" customForma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s="19" customFormat="1">
      <c r="A51" s="20"/>
      <c r="B51" s="20"/>
      <c r="C51" s="20"/>
    </row>
    <row r="52" spans="1:13" s="19" customFormat="1">
      <c r="A52" s="63" t="s">
        <v>23</v>
      </c>
      <c r="B52" s="21" t="s">
        <v>20</v>
      </c>
      <c r="C52" s="21" t="s">
        <v>55</v>
      </c>
      <c r="D52" s="21" t="s">
        <v>56</v>
      </c>
      <c r="E52" s="64" t="s">
        <v>32</v>
      </c>
      <c r="F52" s="64"/>
      <c r="G52" s="64"/>
      <c r="H52" s="64"/>
    </row>
    <row r="53" spans="1:13" s="19" customFormat="1">
      <c r="A53" s="63"/>
      <c r="B53" s="22">
        <v>-20</v>
      </c>
      <c r="C53" s="24">
        <v>4</v>
      </c>
      <c r="D53" s="24">
        <v>10.4</v>
      </c>
      <c r="E53" s="65" t="s">
        <v>33</v>
      </c>
      <c r="F53" s="65"/>
      <c r="G53" s="17" t="s">
        <v>9</v>
      </c>
    </row>
    <row r="54" spans="1:13" s="19" customFormat="1">
      <c r="A54" s="63"/>
      <c r="B54" s="22">
        <v>-15</v>
      </c>
      <c r="C54" s="24">
        <v>4.7</v>
      </c>
      <c r="D54" s="24">
        <v>12.5</v>
      </c>
      <c r="E54" s="65"/>
      <c r="F54" s="65"/>
      <c r="G54" s="17" t="s">
        <v>15</v>
      </c>
    </row>
    <row r="55" spans="1:13" s="19" customFormat="1">
      <c r="A55" s="63"/>
      <c r="B55" s="22">
        <v>-7</v>
      </c>
      <c r="C55" s="24">
        <v>3.8</v>
      </c>
      <c r="D55" s="24">
        <v>15.9</v>
      </c>
      <c r="E55" s="65" t="s">
        <v>34</v>
      </c>
      <c r="F55" s="65"/>
      <c r="G55" s="17">
        <v>15</v>
      </c>
    </row>
    <row r="56" spans="1:13" s="19" customFormat="1">
      <c r="A56" s="63"/>
      <c r="B56" s="22">
        <v>2</v>
      </c>
      <c r="C56" s="24">
        <v>4</v>
      </c>
      <c r="D56" s="24">
        <v>19.3</v>
      </c>
      <c r="E56" s="65"/>
      <c r="F56" s="65"/>
      <c r="G56" s="17">
        <v>20</v>
      </c>
    </row>
    <row r="57" spans="1:13" s="19" customFormat="1">
      <c r="A57" s="63"/>
      <c r="B57" s="22">
        <v>7</v>
      </c>
      <c r="C57" s="24">
        <v>4.8</v>
      </c>
      <c r="D57" s="24">
        <v>20</v>
      </c>
      <c r="E57" s="65" t="s">
        <v>35</v>
      </c>
      <c r="F57" s="65"/>
      <c r="G57" s="17">
        <v>-12</v>
      </c>
    </row>
    <row r="58" spans="1:13" s="19" customFormat="1">
      <c r="A58" s="63"/>
      <c r="B58" s="22">
        <v>14</v>
      </c>
      <c r="C58" s="24">
        <v>5.5</v>
      </c>
      <c r="D58" s="24">
        <v>20</v>
      </c>
      <c r="E58" s="65"/>
      <c r="F58" s="65"/>
      <c r="G58" s="17">
        <v>-15</v>
      </c>
    </row>
    <row r="59" spans="1:13" s="19" customFormat="1">
      <c r="A59" s="63"/>
      <c r="B59" s="22">
        <v>25</v>
      </c>
      <c r="C59" s="24">
        <v>6.8</v>
      </c>
      <c r="D59" s="24">
        <v>20</v>
      </c>
      <c r="E59" s="65"/>
      <c r="F59" s="65"/>
      <c r="G59" s="17">
        <v>-17</v>
      </c>
    </row>
    <row r="60" spans="1:13" s="19" customFormat="1">
      <c r="A60" s="63"/>
      <c r="B60" s="22">
        <v>35</v>
      </c>
      <c r="C60" s="24">
        <v>7.5</v>
      </c>
      <c r="D60" s="24">
        <v>20</v>
      </c>
      <c r="E60" s="65"/>
      <c r="F60" s="65"/>
      <c r="G60" s="17">
        <v>-20</v>
      </c>
    </row>
    <row r="61" spans="1:13" s="19" customFormat="1">
      <c r="A61" s="63"/>
      <c r="B61" s="25"/>
      <c r="C61" s="26"/>
      <c r="D61" s="26"/>
    </row>
    <row r="62" spans="1:13" s="19" customFormat="1" ht="15" customHeight="1">
      <c r="A62" s="63" t="s">
        <v>24</v>
      </c>
      <c r="B62" s="17" t="s">
        <v>25</v>
      </c>
      <c r="C62" s="27" t="s">
        <v>12</v>
      </c>
      <c r="D62" s="27" t="s">
        <v>13</v>
      </c>
      <c r="E62" s="17"/>
      <c r="F62" s="66" t="s">
        <v>30</v>
      </c>
      <c r="G62" s="18" t="s">
        <v>12</v>
      </c>
      <c r="H62" s="18" t="s">
        <v>13</v>
      </c>
    </row>
    <row r="63" spans="1:13" s="19" customFormat="1" ht="15" customHeight="1">
      <c r="A63" s="63"/>
      <c r="B63" s="28" t="s">
        <v>14</v>
      </c>
      <c r="C63" s="27">
        <f>C7</f>
        <v>15</v>
      </c>
      <c r="D63" s="27">
        <f>C6</f>
        <v>-15</v>
      </c>
      <c r="E63" s="27" t="s">
        <v>2</v>
      </c>
      <c r="F63" s="66"/>
      <c r="G63" s="29">
        <v>-20</v>
      </c>
      <c r="H63" s="18">
        <f>D64</f>
        <v>13</v>
      </c>
    </row>
    <row r="64" spans="1:13" s="19" customFormat="1" ht="15.75" customHeight="1">
      <c r="A64" s="63"/>
      <c r="B64" s="28" t="s">
        <v>4</v>
      </c>
      <c r="C64" s="30">
        <v>0</v>
      </c>
      <c r="D64" s="27">
        <f>IF(C10="OTOPNÁ TĚLESA",(C8+0.25*C9)*1.1,(C8+0.25*C9*1))</f>
        <v>13</v>
      </c>
      <c r="E64" s="27" t="s">
        <v>5</v>
      </c>
      <c r="F64" s="66"/>
      <c r="G64" s="18">
        <f>D63</f>
        <v>-15</v>
      </c>
      <c r="H64" s="18">
        <f>D64</f>
        <v>13</v>
      </c>
    </row>
    <row r="65" spans="1:10" s="19" customFormat="1" ht="15" customHeight="1">
      <c r="A65" s="63"/>
      <c r="B65" s="64" t="s">
        <v>26</v>
      </c>
      <c r="C65" s="64"/>
      <c r="D65" s="64"/>
      <c r="E65" s="64"/>
      <c r="F65" s="66" t="s">
        <v>31</v>
      </c>
      <c r="G65" s="18" t="s">
        <v>12</v>
      </c>
      <c r="H65" s="18" t="s">
        <v>13</v>
      </c>
    </row>
    <row r="66" spans="1:10" s="19" customFormat="1" ht="15" customHeight="1">
      <c r="A66" s="63"/>
      <c r="B66" s="18" t="s">
        <v>12</v>
      </c>
      <c r="C66" s="18">
        <f>C63</f>
        <v>15</v>
      </c>
      <c r="D66" s="31">
        <f>D63</f>
        <v>-15</v>
      </c>
      <c r="E66" s="18">
        <f>D63</f>
        <v>-15</v>
      </c>
      <c r="F66" s="66"/>
      <c r="G66" s="29">
        <f>G64</f>
        <v>-15</v>
      </c>
      <c r="H66" s="18">
        <f>H63</f>
        <v>13</v>
      </c>
    </row>
    <row r="67" spans="1:10" s="19" customFormat="1" ht="15.75" customHeight="1">
      <c r="A67" s="63"/>
      <c r="B67" s="18" t="s">
        <v>13</v>
      </c>
      <c r="C67" s="31">
        <f>C64</f>
        <v>0</v>
      </c>
      <c r="D67" s="18">
        <f>D64</f>
        <v>13</v>
      </c>
      <c r="E67" s="31">
        <f>C64</f>
        <v>0</v>
      </c>
      <c r="F67" s="66"/>
      <c r="G67" s="18">
        <f>G64</f>
        <v>-15</v>
      </c>
      <c r="H67" s="18">
        <v>0</v>
      </c>
    </row>
    <row r="68" spans="1:10" s="19" customFormat="1" ht="15" customHeight="1">
      <c r="A68" s="63"/>
      <c r="B68" s="64" t="s">
        <v>27</v>
      </c>
      <c r="C68" s="64"/>
      <c r="D68" s="64"/>
      <c r="E68" s="64"/>
    </row>
    <row r="69" spans="1:10" s="19" customFormat="1" ht="15" customHeight="1">
      <c r="A69" s="63"/>
      <c r="B69" s="18" t="s">
        <v>28</v>
      </c>
      <c r="C69" s="32" t="s">
        <v>12</v>
      </c>
      <c r="D69" s="33" t="s">
        <v>13</v>
      </c>
      <c r="E69" s="67"/>
    </row>
    <row r="70" spans="1:10" s="19" customFormat="1" ht="15" customHeight="1">
      <c r="A70" s="63"/>
      <c r="B70" s="32">
        <v>1</v>
      </c>
      <c r="C70" s="32">
        <f>C63</f>
        <v>15</v>
      </c>
      <c r="D70" s="33">
        <f>C64</f>
        <v>0</v>
      </c>
      <c r="E70" s="67"/>
    </row>
    <row r="71" spans="1:10" s="19" customFormat="1" ht="15.75" customHeight="1">
      <c r="A71" s="63"/>
      <c r="B71" s="32">
        <v>2</v>
      </c>
      <c r="C71" s="32">
        <f>D63</f>
        <v>-15</v>
      </c>
      <c r="D71" s="32">
        <f>D64</f>
        <v>13</v>
      </c>
      <c r="E71" s="67"/>
    </row>
    <row r="72" spans="1:10" s="19" customFormat="1">
      <c r="A72" s="63"/>
      <c r="B72" s="34"/>
      <c r="C72" s="34" t="s">
        <v>16</v>
      </c>
      <c r="D72" s="34" t="s">
        <v>17</v>
      </c>
      <c r="E72" s="67"/>
    </row>
    <row r="73" spans="1:10" s="19" customFormat="1">
      <c r="A73" s="63"/>
      <c r="B73" s="18" t="s">
        <v>29</v>
      </c>
      <c r="C73" s="35" cm="1">
        <f t="array" ref="C73:D73">LINEST(D70:D71,C70:C71,1)</f>
        <v>-0.43333333333333329</v>
      </c>
      <c r="D73" s="36">
        <v>6.5</v>
      </c>
      <c r="E73" s="67"/>
    </row>
    <row r="74" spans="1:10" s="19" customFormat="1" ht="15" customHeight="1">
      <c r="A74" s="63" t="s">
        <v>36</v>
      </c>
      <c r="B74" s="68" t="s">
        <v>38</v>
      </c>
      <c r="C74" s="68"/>
      <c r="D74" s="68" t="s">
        <v>37</v>
      </c>
      <c r="E74" s="68"/>
      <c r="F74" s="63"/>
      <c r="G74" s="63"/>
      <c r="H74" s="63"/>
      <c r="I74" s="63"/>
      <c r="J74" s="63"/>
    </row>
    <row r="75" spans="1:10" s="19" customFormat="1" ht="15" customHeight="1">
      <c r="A75" s="63"/>
      <c r="B75" s="30" t="s">
        <v>12</v>
      </c>
      <c r="C75" s="30" t="s">
        <v>13</v>
      </c>
      <c r="D75" s="30" t="s">
        <v>12</v>
      </c>
      <c r="E75" s="30" t="s">
        <v>13</v>
      </c>
      <c r="F75" s="63"/>
      <c r="G75" s="63"/>
      <c r="H75" s="63"/>
      <c r="I75" s="63"/>
      <c r="J75" s="63"/>
    </row>
    <row r="76" spans="1:10" s="19" customFormat="1" ht="15" customHeight="1">
      <c r="A76" s="63"/>
      <c r="B76" s="37">
        <f>B77</f>
        <v>4.7528089887640466</v>
      </c>
      <c r="C76" s="38">
        <f>C77</f>
        <v>4.440449438202247</v>
      </c>
      <c r="D76" s="37">
        <f>D77</f>
        <v>-14.41747572815534</v>
      </c>
      <c r="E76" s="38">
        <f>E77</f>
        <v>12.74757281553398</v>
      </c>
      <c r="F76" s="63"/>
      <c r="G76" s="63"/>
      <c r="H76" s="63"/>
      <c r="I76" s="63"/>
      <c r="J76" s="63"/>
    </row>
    <row r="77" spans="1:10" s="19" customFormat="1" ht="15" customHeight="1">
      <c r="A77" s="63"/>
      <c r="B77" s="39">
        <f>J89</f>
        <v>4.7528089887640466</v>
      </c>
      <c r="C77" s="38">
        <f>J88</f>
        <v>4.440449438202247</v>
      </c>
      <c r="D77" s="37">
        <f>J100</f>
        <v>-14.41747572815534</v>
      </c>
      <c r="E77" s="40">
        <f>J99</f>
        <v>12.74757281553398</v>
      </c>
      <c r="F77" s="63"/>
      <c r="G77" s="63"/>
      <c r="H77" s="63"/>
      <c r="I77" s="63"/>
      <c r="J77" s="63"/>
    </row>
    <row r="78" spans="1:10" s="19" customFormat="1" ht="15" customHeight="1">
      <c r="A78" s="63"/>
      <c r="B78" s="37">
        <f>B77</f>
        <v>4.7528089887640466</v>
      </c>
      <c r="C78" s="38">
        <v>0</v>
      </c>
      <c r="D78" s="37">
        <f>D77</f>
        <v>-14.41747572815534</v>
      </c>
      <c r="E78" s="38">
        <v>0</v>
      </c>
      <c r="F78" s="63"/>
      <c r="G78" s="63"/>
      <c r="H78" s="63"/>
      <c r="I78" s="63"/>
      <c r="J78" s="63"/>
    </row>
    <row r="79" spans="1:10" s="19" customFormat="1" ht="15" customHeight="1">
      <c r="A79" s="63"/>
      <c r="B79" s="67" t="s">
        <v>39</v>
      </c>
      <c r="C79" s="67"/>
      <c r="D79" s="67"/>
      <c r="E79" s="67"/>
      <c r="F79" s="67"/>
      <c r="G79" s="67"/>
      <c r="H79" s="67"/>
      <c r="I79" s="67"/>
      <c r="J79" s="67"/>
    </row>
    <row r="80" spans="1:10" s="19" customFormat="1" ht="15" customHeight="1">
      <c r="A80" s="63"/>
      <c r="B80" s="19" t="s">
        <v>41</v>
      </c>
      <c r="C80" s="19" t="s">
        <v>42</v>
      </c>
      <c r="D80" s="19" t="s">
        <v>13</v>
      </c>
      <c r="E80" s="19" t="s">
        <v>18</v>
      </c>
      <c r="F80" s="19" t="s">
        <v>19</v>
      </c>
      <c r="G80" s="19" t="s">
        <v>43</v>
      </c>
      <c r="H80" s="67" t="s">
        <v>44</v>
      </c>
      <c r="I80" s="67"/>
      <c r="J80" s="67"/>
    </row>
    <row r="81" spans="1:10" s="19" customFormat="1" ht="15" customHeight="1">
      <c r="A81" s="63"/>
      <c r="B81" s="19">
        <f t="shared" ref="B81:C89" si="0">B53</f>
        <v>-20</v>
      </c>
      <c r="C81" s="19">
        <f t="shared" si="0"/>
        <v>4</v>
      </c>
      <c r="D81" s="19">
        <f>$C$73*B81+$D$73</f>
        <v>15.166666666666666</v>
      </c>
      <c r="E81" s="19">
        <f>D81-C81</f>
        <v>11.166666666666666</v>
      </c>
      <c r="F81" s="19">
        <f>IF(SIGN(E81*E82)=1,0,1)</f>
        <v>0</v>
      </c>
      <c r="G81" s="69">
        <f>MATCH(1,F81:F89,0)</f>
        <v>4</v>
      </c>
      <c r="H81" s="19" t="s">
        <v>12</v>
      </c>
      <c r="I81" s="19" t="s">
        <v>45</v>
      </c>
      <c r="J81" s="19" t="s">
        <v>46</v>
      </c>
    </row>
    <row r="82" spans="1:10" s="19" customFormat="1" ht="15" customHeight="1">
      <c r="A82" s="63"/>
      <c r="B82" s="19">
        <f t="shared" si="0"/>
        <v>-15</v>
      </c>
      <c r="C82" s="19">
        <f t="shared" si="0"/>
        <v>4.7</v>
      </c>
      <c r="D82" s="19">
        <f t="shared" ref="D82:D89" si="1">$C$73*B82+$D$73</f>
        <v>13</v>
      </c>
      <c r="E82" s="19">
        <f t="shared" ref="E82:E89" si="2">D82-C82</f>
        <v>8.3000000000000007</v>
      </c>
      <c r="F82" s="19">
        <f t="shared" ref="F82:F88" si="3">IF(SIGN(E82*E83)=1,0,1)</f>
        <v>0</v>
      </c>
      <c r="G82" s="69"/>
      <c r="H82" s="19">
        <f>INDEX(B81:B89,G81)</f>
        <v>2</v>
      </c>
      <c r="I82" s="19">
        <f>INDEX(C81:C89,G81)</f>
        <v>4</v>
      </c>
      <c r="J82" s="19">
        <f>INDEX(D81:D89,G81)</f>
        <v>5.6333333333333337</v>
      </c>
    </row>
    <row r="83" spans="1:10" s="19" customFormat="1" ht="15" customHeight="1">
      <c r="A83" s="63"/>
      <c r="B83" s="19">
        <f t="shared" si="0"/>
        <v>-7</v>
      </c>
      <c r="C83" s="19">
        <f t="shared" si="0"/>
        <v>3.8</v>
      </c>
      <c r="D83" s="19">
        <f t="shared" si="1"/>
        <v>9.5333333333333332</v>
      </c>
      <c r="E83" s="19">
        <f t="shared" si="2"/>
        <v>5.7333333333333334</v>
      </c>
      <c r="F83" s="19">
        <f t="shared" si="3"/>
        <v>0</v>
      </c>
      <c r="G83" s="69"/>
      <c r="H83" s="19">
        <f>INDEX(B81:B89,G81+1)</f>
        <v>7</v>
      </c>
      <c r="I83" s="19">
        <f>INDEX(C81:C89,G81+1)</f>
        <v>4.8</v>
      </c>
      <c r="J83" s="19">
        <f>INDEX(D81:D89,G81+1)</f>
        <v>3.4666666666666668</v>
      </c>
    </row>
    <row r="84" spans="1:10" s="19" customFormat="1" ht="15" customHeight="1">
      <c r="A84" s="63"/>
      <c r="B84" s="19">
        <f t="shared" si="0"/>
        <v>2</v>
      </c>
      <c r="C84" s="19">
        <f t="shared" si="0"/>
        <v>4</v>
      </c>
      <c r="D84" s="19">
        <f t="shared" si="1"/>
        <v>5.6333333333333337</v>
      </c>
      <c r="E84" s="19">
        <f t="shared" si="2"/>
        <v>1.6333333333333337</v>
      </c>
      <c r="F84" s="19">
        <f t="shared" si="3"/>
        <v>1</v>
      </c>
      <c r="G84" s="69"/>
      <c r="H84" s="67" t="s">
        <v>47</v>
      </c>
      <c r="I84" s="67"/>
      <c r="J84" s="67"/>
    </row>
    <row r="85" spans="1:10" s="19" customFormat="1">
      <c r="A85" s="63"/>
      <c r="B85" s="19">
        <f t="shared" si="0"/>
        <v>7</v>
      </c>
      <c r="C85" s="19">
        <f t="shared" si="0"/>
        <v>4.8</v>
      </c>
      <c r="D85" s="19">
        <f t="shared" si="1"/>
        <v>3.4666666666666668</v>
      </c>
      <c r="E85" s="19">
        <f t="shared" si="2"/>
        <v>-1.333333333333333</v>
      </c>
      <c r="F85" s="19">
        <f t="shared" si="3"/>
        <v>0</v>
      </c>
      <c r="G85" s="69"/>
      <c r="H85" s="32" t="s">
        <v>21</v>
      </c>
      <c r="I85" s="19">
        <f>SLOPE(I82:I83,H82:H83)</f>
        <v>0.15999999999999998</v>
      </c>
      <c r="J85" s="19">
        <f>SLOPE(J82:J83,H82:H83)</f>
        <v>-0.4333333333333334</v>
      </c>
    </row>
    <row r="86" spans="1:10" s="19" customFormat="1">
      <c r="A86" s="63"/>
      <c r="B86" s="19">
        <f t="shared" si="0"/>
        <v>14</v>
      </c>
      <c r="C86" s="19">
        <f t="shared" si="0"/>
        <v>5.5</v>
      </c>
      <c r="D86" s="19">
        <f t="shared" si="1"/>
        <v>0.43333333333333357</v>
      </c>
      <c r="E86" s="19">
        <f t="shared" si="2"/>
        <v>-5.0666666666666664</v>
      </c>
      <c r="F86" s="19">
        <f t="shared" si="3"/>
        <v>0</v>
      </c>
      <c r="G86" s="69"/>
      <c r="H86" s="32" t="s">
        <v>22</v>
      </c>
      <c r="I86" s="19">
        <f>INTERCEPT(I82:I83,H82:H83)</f>
        <v>3.6800000000000006</v>
      </c>
      <c r="J86" s="19">
        <f>INTERCEPT(J82:J83,H82:H83)</f>
        <v>6.5000000000000009</v>
      </c>
    </row>
    <row r="87" spans="1:10" s="19" customFormat="1">
      <c r="A87" s="63"/>
      <c r="B87" s="19">
        <f t="shared" si="0"/>
        <v>25</v>
      </c>
      <c r="C87" s="19">
        <f t="shared" si="0"/>
        <v>6.8</v>
      </c>
      <c r="D87" s="19">
        <f t="shared" si="1"/>
        <v>-4.3333333333333321</v>
      </c>
      <c r="E87" s="19">
        <f t="shared" si="2"/>
        <v>-11.133333333333333</v>
      </c>
      <c r="F87" s="19">
        <f t="shared" si="3"/>
        <v>0</v>
      </c>
      <c r="G87" s="69"/>
      <c r="H87" s="67" t="s">
        <v>48</v>
      </c>
      <c r="I87" s="67"/>
      <c r="J87" s="67"/>
    </row>
    <row r="88" spans="1:10" s="19" customFormat="1">
      <c r="A88" s="63"/>
      <c r="B88" s="19">
        <f t="shared" si="0"/>
        <v>35</v>
      </c>
      <c r="C88" s="19">
        <f t="shared" si="0"/>
        <v>7.5</v>
      </c>
      <c r="D88" s="19">
        <f t="shared" si="1"/>
        <v>-8.6666666666666661</v>
      </c>
      <c r="E88" s="19">
        <f t="shared" si="2"/>
        <v>-16.166666666666664</v>
      </c>
      <c r="F88" s="19">
        <f t="shared" si="3"/>
        <v>1</v>
      </c>
      <c r="G88" s="69"/>
      <c r="H88" s="67" t="s">
        <v>49</v>
      </c>
      <c r="I88" s="67"/>
      <c r="J88" s="41">
        <f>(J85*I86-I85*J86)/(J85-I85)</f>
        <v>4.440449438202247</v>
      </c>
    </row>
    <row r="89" spans="1:10" s="19" customFormat="1">
      <c r="A89" s="63"/>
      <c r="B89" s="19">
        <f t="shared" si="0"/>
        <v>0</v>
      </c>
      <c r="C89" s="19">
        <f t="shared" si="0"/>
        <v>0</v>
      </c>
      <c r="D89" s="19">
        <f t="shared" si="1"/>
        <v>6.5</v>
      </c>
      <c r="E89" s="19">
        <f t="shared" si="2"/>
        <v>6.5</v>
      </c>
      <c r="F89" s="19">
        <f>H67</f>
        <v>0</v>
      </c>
      <c r="G89" s="69"/>
      <c r="H89" s="67" t="s">
        <v>50</v>
      </c>
      <c r="I89" s="67"/>
      <c r="J89" s="41">
        <f>(J88-J86)/J85</f>
        <v>4.7528089887640466</v>
      </c>
    </row>
    <row r="90" spans="1:10" s="19" customFormat="1">
      <c r="A90" s="63"/>
      <c r="B90" s="67" t="s">
        <v>40</v>
      </c>
      <c r="C90" s="67"/>
      <c r="D90" s="67"/>
      <c r="E90" s="67"/>
      <c r="F90" s="67"/>
      <c r="G90" s="67"/>
      <c r="H90" s="67"/>
      <c r="I90" s="67"/>
      <c r="J90" s="67"/>
    </row>
    <row r="91" spans="1:10" s="19" customFormat="1">
      <c r="A91" s="63"/>
      <c r="B91" s="19" t="s">
        <v>41</v>
      </c>
      <c r="C91" s="19" t="s">
        <v>42</v>
      </c>
      <c r="D91" s="19" t="s">
        <v>13</v>
      </c>
      <c r="E91" s="19" t="s">
        <v>18</v>
      </c>
      <c r="F91" s="19" t="s">
        <v>19</v>
      </c>
      <c r="G91" s="19" t="s">
        <v>43</v>
      </c>
      <c r="H91" s="67" t="s">
        <v>44</v>
      </c>
      <c r="I91" s="67"/>
      <c r="J91" s="67"/>
    </row>
    <row r="92" spans="1:10" s="19" customFormat="1">
      <c r="A92" s="63"/>
      <c r="B92" s="19">
        <f>B53</f>
        <v>-20</v>
      </c>
      <c r="C92" s="19">
        <f>D53</f>
        <v>10.4</v>
      </c>
      <c r="D92" s="19">
        <f>$C$73*B92+$D$73</f>
        <v>15.166666666666666</v>
      </c>
      <c r="E92" s="19">
        <f>D92-C92</f>
        <v>4.7666666666666657</v>
      </c>
      <c r="F92" s="19">
        <f>IF(SIGN(E92*E93)=1,0,1)</f>
        <v>0</v>
      </c>
      <c r="G92" s="69">
        <f>MATCH(1,F92:F100,0)</f>
        <v>2</v>
      </c>
      <c r="H92" s="19" t="s">
        <v>12</v>
      </c>
      <c r="I92" s="19" t="s">
        <v>45</v>
      </c>
      <c r="J92" s="19" t="s">
        <v>46</v>
      </c>
    </row>
    <row r="93" spans="1:10" s="19" customFormat="1">
      <c r="A93" s="63"/>
      <c r="B93" s="19">
        <f t="shared" ref="B93:B100" si="4">B54</f>
        <v>-15</v>
      </c>
      <c r="C93" s="19">
        <f t="shared" ref="C93:C100" si="5">D54</f>
        <v>12.5</v>
      </c>
      <c r="D93" s="19">
        <f t="shared" ref="D93:D100" si="6">$C$73*B93+$D$73</f>
        <v>13</v>
      </c>
      <c r="E93" s="19">
        <f t="shared" ref="E93:E100" si="7">D93-C93</f>
        <v>0.5</v>
      </c>
      <c r="F93" s="19">
        <f t="shared" ref="F93:F99" si="8">IF(SIGN(E93*E94)=1,0,1)</f>
        <v>1</v>
      </c>
      <c r="G93" s="69"/>
      <c r="H93" s="19">
        <f>INDEX(B92:B100,G92)</f>
        <v>-15</v>
      </c>
      <c r="I93" s="19">
        <f>INDEX(C92:C100,G92)</f>
        <v>12.5</v>
      </c>
      <c r="J93" s="19">
        <f>INDEX(D92:D100,G92)</f>
        <v>13</v>
      </c>
    </row>
    <row r="94" spans="1:10" s="19" customFormat="1">
      <c r="A94" s="63"/>
      <c r="B94" s="19">
        <f t="shared" si="4"/>
        <v>-7</v>
      </c>
      <c r="C94" s="19">
        <f t="shared" si="5"/>
        <v>15.9</v>
      </c>
      <c r="D94" s="19">
        <f t="shared" si="6"/>
        <v>9.5333333333333332</v>
      </c>
      <c r="E94" s="19">
        <f t="shared" si="7"/>
        <v>-6.3666666666666671</v>
      </c>
      <c r="F94" s="19">
        <f t="shared" si="8"/>
        <v>0</v>
      </c>
      <c r="G94" s="69"/>
      <c r="H94" s="19">
        <f>INDEX(B92:B100,G92+1)</f>
        <v>-7</v>
      </c>
      <c r="I94" s="19">
        <f>INDEX(C92:C100,G92+1)</f>
        <v>15.9</v>
      </c>
      <c r="J94" s="19">
        <f>INDEX(D92:D100,G92+1)</f>
        <v>9.5333333333333332</v>
      </c>
    </row>
    <row r="95" spans="1:10" s="19" customFormat="1">
      <c r="A95" s="63"/>
      <c r="B95" s="19">
        <f t="shared" si="4"/>
        <v>2</v>
      </c>
      <c r="C95" s="19">
        <f t="shared" si="5"/>
        <v>19.3</v>
      </c>
      <c r="D95" s="19">
        <f t="shared" si="6"/>
        <v>5.6333333333333337</v>
      </c>
      <c r="E95" s="19">
        <f t="shared" si="7"/>
        <v>-13.666666666666668</v>
      </c>
      <c r="F95" s="19">
        <f t="shared" si="8"/>
        <v>0</v>
      </c>
      <c r="G95" s="69"/>
      <c r="H95" s="67" t="s">
        <v>47</v>
      </c>
      <c r="I95" s="67"/>
      <c r="J95" s="67"/>
    </row>
    <row r="96" spans="1:10" s="19" customFormat="1">
      <c r="A96" s="63"/>
      <c r="B96" s="19">
        <f t="shared" si="4"/>
        <v>7</v>
      </c>
      <c r="C96" s="19">
        <f t="shared" si="5"/>
        <v>20</v>
      </c>
      <c r="D96" s="19">
        <f t="shared" si="6"/>
        <v>3.4666666666666668</v>
      </c>
      <c r="E96" s="19">
        <f t="shared" si="7"/>
        <v>-16.533333333333331</v>
      </c>
      <c r="F96" s="19">
        <f t="shared" si="8"/>
        <v>0</v>
      </c>
      <c r="G96" s="69"/>
      <c r="H96" s="32" t="s">
        <v>21</v>
      </c>
      <c r="I96" s="19">
        <f>SLOPE(I93:I94,H93:H94)</f>
        <v>0.42500000000000004</v>
      </c>
      <c r="J96" s="19">
        <f>SLOPE(J93:J94,H93:H94)</f>
        <v>-0.43333333333333335</v>
      </c>
    </row>
    <row r="97" spans="1:10" s="19" customFormat="1">
      <c r="A97" s="63"/>
      <c r="B97" s="19">
        <f t="shared" si="4"/>
        <v>14</v>
      </c>
      <c r="C97" s="19">
        <f t="shared" si="5"/>
        <v>20</v>
      </c>
      <c r="D97" s="19">
        <f t="shared" si="6"/>
        <v>0.43333333333333357</v>
      </c>
      <c r="E97" s="19">
        <f t="shared" si="7"/>
        <v>-19.566666666666666</v>
      </c>
      <c r="F97" s="19">
        <f t="shared" si="8"/>
        <v>0</v>
      </c>
      <c r="G97" s="69"/>
      <c r="H97" s="32" t="s">
        <v>22</v>
      </c>
      <c r="I97" s="19">
        <f>INTERCEPT(I93:I94,H93:H94)</f>
        <v>18.875</v>
      </c>
      <c r="J97" s="19">
        <f>INTERCEPT(J93:J94,H93:H94)</f>
        <v>6.4999999999999991</v>
      </c>
    </row>
    <row r="98" spans="1:10" s="19" customFormat="1">
      <c r="A98" s="63"/>
      <c r="B98" s="19">
        <f t="shared" si="4"/>
        <v>25</v>
      </c>
      <c r="C98" s="19">
        <f t="shared" si="5"/>
        <v>20</v>
      </c>
      <c r="D98" s="19">
        <f t="shared" si="6"/>
        <v>-4.3333333333333321</v>
      </c>
      <c r="E98" s="19">
        <f t="shared" si="7"/>
        <v>-24.333333333333332</v>
      </c>
      <c r="F98" s="19">
        <f t="shared" si="8"/>
        <v>0</v>
      </c>
      <c r="G98" s="69"/>
      <c r="H98" s="67" t="s">
        <v>48</v>
      </c>
      <c r="I98" s="67"/>
      <c r="J98" s="67"/>
    </row>
    <row r="99" spans="1:10" s="19" customFormat="1">
      <c r="A99" s="63"/>
      <c r="B99" s="19">
        <f t="shared" si="4"/>
        <v>35</v>
      </c>
      <c r="C99" s="19">
        <f t="shared" si="5"/>
        <v>20</v>
      </c>
      <c r="D99" s="19">
        <f t="shared" si="6"/>
        <v>-8.6666666666666661</v>
      </c>
      <c r="E99" s="19">
        <f t="shared" si="7"/>
        <v>-28.666666666666664</v>
      </c>
      <c r="F99" s="19">
        <f t="shared" si="8"/>
        <v>1</v>
      </c>
      <c r="G99" s="69"/>
      <c r="H99" s="67" t="s">
        <v>49</v>
      </c>
      <c r="I99" s="67"/>
      <c r="J99" s="41">
        <f>(J96*I97-I96*J97)/(J96-I96)</f>
        <v>12.74757281553398</v>
      </c>
    </row>
    <row r="100" spans="1:10" s="19" customFormat="1">
      <c r="A100" s="63"/>
      <c r="B100" s="19">
        <f t="shared" si="4"/>
        <v>0</v>
      </c>
      <c r="C100" s="19">
        <f t="shared" si="5"/>
        <v>0</v>
      </c>
      <c r="D100" s="19">
        <f t="shared" si="6"/>
        <v>6.5</v>
      </c>
      <c r="E100" s="19">
        <f t="shared" si="7"/>
        <v>6.5</v>
      </c>
      <c r="F100" s="19">
        <f>F89</f>
        <v>0</v>
      </c>
      <c r="G100" s="69"/>
      <c r="H100" s="67" t="s">
        <v>50</v>
      </c>
      <c r="I100" s="67"/>
      <c r="J100" s="41">
        <f>(J99-J97)/J96</f>
        <v>-14.41747572815534</v>
      </c>
    </row>
    <row r="101" spans="1:10" s="19" customFormat="1" ht="15" customHeight="1">
      <c r="A101" s="63" t="s">
        <v>52</v>
      </c>
      <c r="B101" s="64" t="s">
        <v>51</v>
      </c>
      <c r="C101" s="64"/>
      <c r="D101" s="64"/>
      <c r="E101" s="64"/>
      <c r="F101" s="64"/>
      <c r="G101" s="64"/>
      <c r="H101" s="64"/>
      <c r="I101" s="64"/>
      <c r="J101" s="64"/>
    </row>
    <row r="102" spans="1:10" s="19" customFormat="1" ht="15" customHeight="1">
      <c r="A102" s="63"/>
      <c r="B102" s="18" t="s">
        <v>28</v>
      </c>
      <c r="C102" s="32" t="s">
        <v>12</v>
      </c>
      <c r="D102" s="33" t="s">
        <v>13</v>
      </c>
      <c r="E102" s="67"/>
      <c r="F102" s="67"/>
      <c r="G102" s="67"/>
      <c r="H102" s="67"/>
      <c r="I102" s="67"/>
      <c r="J102" s="67"/>
    </row>
    <row r="103" spans="1:10" s="19" customFormat="1" ht="15" customHeight="1">
      <c r="A103" s="63"/>
      <c r="B103" s="32">
        <v>1</v>
      </c>
      <c r="C103" s="32">
        <f>G66-0.01</f>
        <v>-15.01</v>
      </c>
      <c r="D103" s="33">
        <f>H66</f>
        <v>13</v>
      </c>
      <c r="E103" s="67"/>
      <c r="F103" s="67"/>
      <c r="G103" s="67"/>
      <c r="H103" s="67"/>
      <c r="I103" s="67"/>
      <c r="J103" s="67"/>
    </row>
    <row r="104" spans="1:10" s="19" customFormat="1" ht="15" customHeight="1">
      <c r="A104" s="63"/>
      <c r="B104" s="32">
        <v>2</v>
      </c>
      <c r="C104" s="32">
        <f>G67</f>
        <v>-15</v>
      </c>
      <c r="D104" s="32">
        <f>H67</f>
        <v>0</v>
      </c>
      <c r="E104" s="67"/>
      <c r="F104" s="67"/>
      <c r="G104" s="67"/>
      <c r="H104" s="67"/>
      <c r="I104" s="67"/>
      <c r="J104" s="67"/>
    </row>
    <row r="105" spans="1:10" s="19" customFormat="1" ht="15.75" customHeight="1">
      <c r="A105" s="63"/>
      <c r="B105" s="34"/>
      <c r="C105" s="34" t="s">
        <v>16</v>
      </c>
      <c r="D105" s="34" t="s">
        <v>17</v>
      </c>
      <c r="E105" s="67"/>
      <c r="F105" s="67"/>
      <c r="G105" s="67"/>
      <c r="H105" s="67"/>
      <c r="I105" s="67"/>
      <c r="J105" s="67"/>
    </row>
    <row r="106" spans="1:10" s="19" customFormat="1" ht="15.75" customHeight="1">
      <c r="A106" s="63"/>
      <c r="B106" s="18" t="s">
        <v>29</v>
      </c>
      <c r="C106" s="42" cm="1">
        <f t="array" ref="C106:D106">LINEST(D103:D104,C103:C104,1)</f>
        <v>-1300.0000000000277</v>
      </c>
      <c r="D106" s="36">
        <v>-19500.000000000415</v>
      </c>
      <c r="E106" s="67"/>
      <c r="F106" s="67"/>
      <c r="G106" s="67"/>
      <c r="H106" s="67"/>
      <c r="I106" s="67"/>
      <c r="J106" s="67"/>
    </row>
    <row r="107" spans="1:10" s="19" customFormat="1" ht="15" customHeight="1">
      <c r="A107" s="63"/>
      <c r="B107" s="67" t="s">
        <v>39</v>
      </c>
      <c r="C107" s="67"/>
      <c r="D107" s="67"/>
      <c r="E107" s="67"/>
      <c r="F107" s="67"/>
      <c r="G107" s="67"/>
      <c r="H107" s="67"/>
      <c r="I107" s="67"/>
      <c r="J107" s="67"/>
    </row>
    <row r="108" spans="1:10" s="19" customFormat="1" ht="15" customHeight="1">
      <c r="A108" s="63"/>
      <c r="B108" s="19" t="s">
        <v>41</v>
      </c>
      <c r="C108" s="19" t="s">
        <v>42</v>
      </c>
      <c r="D108" s="19" t="s">
        <v>13</v>
      </c>
      <c r="E108" s="19" t="s">
        <v>18</v>
      </c>
      <c r="F108" s="19" t="s">
        <v>19</v>
      </c>
      <c r="G108" s="19" t="s">
        <v>43</v>
      </c>
      <c r="H108" s="67" t="s">
        <v>44</v>
      </c>
      <c r="I108" s="67"/>
      <c r="J108" s="67"/>
    </row>
    <row r="109" spans="1:10" s="19" customFormat="1" ht="15" customHeight="1">
      <c r="A109" s="63"/>
      <c r="B109" s="19">
        <f>B53</f>
        <v>-20</v>
      </c>
      <c r="C109" s="19">
        <f>C53</f>
        <v>4</v>
      </c>
      <c r="D109" s="19">
        <f>$C$106*B109+$D$106</f>
        <v>6500.0000000001382</v>
      </c>
      <c r="E109" s="19">
        <f t="shared" ref="E109:E117" si="9">D109-C109</f>
        <v>6496.0000000001382</v>
      </c>
      <c r="F109" s="19">
        <f>IF(SIGN(E109*E110)=1,0,1)</f>
        <v>1</v>
      </c>
      <c r="G109" s="69">
        <f>MATCH(1,F109:F117,0)</f>
        <v>1</v>
      </c>
      <c r="H109" s="19" t="s">
        <v>12</v>
      </c>
      <c r="I109" s="19" t="s">
        <v>45</v>
      </c>
      <c r="J109" s="19" t="s">
        <v>46</v>
      </c>
    </row>
    <row r="110" spans="1:10" s="19" customFormat="1" ht="15" customHeight="1">
      <c r="A110" s="63"/>
      <c r="B110" s="19">
        <f t="shared" ref="B110:C117" si="10">B54</f>
        <v>-15</v>
      </c>
      <c r="C110" s="19">
        <f t="shared" si="10"/>
        <v>4.7</v>
      </c>
      <c r="D110" s="19">
        <f>$C$106*B110+$D$106</f>
        <v>0</v>
      </c>
      <c r="E110" s="19">
        <f t="shared" si="9"/>
        <v>-4.7</v>
      </c>
      <c r="F110" s="19">
        <f t="shared" ref="F110:F116" si="11">IF(SIGN(E110*E111)=1,0,1)</f>
        <v>0</v>
      </c>
      <c r="G110" s="69"/>
      <c r="H110" s="19">
        <f>INDEX(B109:B117,G109)</f>
        <v>-20</v>
      </c>
      <c r="I110" s="19">
        <f>INDEX(C109:C117,G109)</f>
        <v>4</v>
      </c>
      <c r="J110" s="19">
        <f>INDEX(D109:D117,G109)</f>
        <v>6500.0000000001382</v>
      </c>
    </row>
    <row r="111" spans="1:10" s="19" customFormat="1" ht="15" customHeight="1">
      <c r="A111" s="63"/>
      <c r="B111" s="19">
        <f t="shared" si="10"/>
        <v>-7</v>
      </c>
      <c r="C111" s="19">
        <f t="shared" si="10"/>
        <v>3.8</v>
      </c>
      <c r="D111" s="19">
        <f t="shared" ref="D111:D117" si="12">$C$106*B111+$D$106</f>
        <v>-10400.00000000022</v>
      </c>
      <c r="E111" s="19">
        <f t="shared" si="9"/>
        <v>-10403.800000000219</v>
      </c>
      <c r="F111" s="19">
        <f t="shared" si="11"/>
        <v>0</v>
      </c>
      <c r="G111" s="69"/>
      <c r="H111" s="19">
        <f>INDEX(B109:B117,G109+1)</f>
        <v>-15</v>
      </c>
      <c r="I111" s="19">
        <f>INDEX(C109:C117,G109+1)</f>
        <v>4.7</v>
      </c>
      <c r="J111" s="19">
        <f>INDEX(D109:D117,G109+1)</f>
        <v>0</v>
      </c>
    </row>
    <row r="112" spans="1:10" s="19" customFormat="1" ht="15" customHeight="1">
      <c r="A112" s="63"/>
      <c r="B112" s="19">
        <f t="shared" si="10"/>
        <v>2</v>
      </c>
      <c r="C112" s="19">
        <f t="shared" si="10"/>
        <v>4</v>
      </c>
      <c r="D112" s="19">
        <f t="shared" si="12"/>
        <v>-22100.000000000469</v>
      </c>
      <c r="E112" s="19">
        <f t="shared" si="9"/>
        <v>-22104.000000000469</v>
      </c>
      <c r="F112" s="19">
        <f t="shared" si="11"/>
        <v>0</v>
      </c>
      <c r="G112" s="69"/>
      <c r="H112" s="67" t="s">
        <v>47</v>
      </c>
      <c r="I112" s="67"/>
      <c r="J112" s="67"/>
    </row>
    <row r="113" spans="1:11" s="19" customFormat="1" ht="15" customHeight="1">
      <c r="A113" s="63"/>
      <c r="B113" s="19">
        <f t="shared" si="10"/>
        <v>7</v>
      </c>
      <c r="C113" s="19">
        <f t="shared" si="10"/>
        <v>4.8</v>
      </c>
      <c r="D113" s="19">
        <f>$C$106*B113+$D$106</f>
        <v>-28600.000000000611</v>
      </c>
      <c r="E113" s="19">
        <f t="shared" si="9"/>
        <v>-28604.80000000061</v>
      </c>
      <c r="F113" s="19">
        <f t="shared" si="11"/>
        <v>0</v>
      </c>
      <c r="G113" s="69"/>
      <c r="H113" s="32" t="s">
        <v>21</v>
      </c>
      <c r="I113" s="19">
        <f>SLOPE(I110:I111,H110:H111)</f>
        <v>0.14000000000000004</v>
      </c>
      <c r="J113" s="19">
        <f>SLOPE(J110:J111,H110:H111)</f>
        <v>-1300.0000000000277</v>
      </c>
    </row>
    <row r="114" spans="1:11" s="19" customFormat="1" ht="15" customHeight="1">
      <c r="A114" s="63"/>
      <c r="B114" s="19">
        <f t="shared" si="10"/>
        <v>14</v>
      </c>
      <c r="C114" s="19">
        <f t="shared" si="10"/>
        <v>5.5</v>
      </c>
      <c r="D114" s="19">
        <f t="shared" si="12"/>
        <v>-37700.0000000008</v>
      </c>
      <c r="E114" s="19">
        <f t="shared" si="9"/>
        <v>-37705.5000000008</v>
      </c>
      <c r="F114" s="19">
        <f t="shared" si="11"/>
        <v>0</v>
      </c>
      <c r="G114" s="69"/>
      <c r="H114" s="32" t="s">
        <v>22</v>
      </c>
      <c r="I114" s="19">
        <f>INTERCEPT(I110:I111,H110:H111)</f>
        <v>6.8000000000000007</v>
      </c>
      <c r="J114" s="19">
        <f>INTERCEPT(J110:J111,H110:H111)</f>
        <v>-19500.000000000415</v>
      </c>
    </row>
    <row r="115" spans="1:11" s="19" customFormat="1" ht="15.75" customHeight="1">
      <c r="A115" s="63"/>
      <c r="B115" s="19">
        <f t="shared" si="10"/>
        <v>25</v>
      </c>
      <c r="C115" s="19">
        <f t="shared" si="10"/>
        <v>6.8</v>
      </c>
      <c r="D115" s="19">
        <f t="shared" si="12"/>
        <v>-52000.000000001106</v>
      </c>
      <c r="E115" s="19">
        <f t="shared" si="9"/>
        <v>-52006.800000001109</v>
      </c>
      <c r="F115" s="19">
        <f t="shared" si="11"/>
        <v>0</v>
      </c>
      <c r="G115" s="69"/>
      <c r="H115" s="67" t="s">
        <v>48</v>
      </c>
      <c r="I115" s="67"/>
      <c r="J115" s="67"/>
      <c r="K115" s="43" t="s">
        <v>53</v>
      </c>
    </row>
    <row r="116" spans="1:11" s="19" customFormat="1" ht="15" customHeight="1">
      <c r="A116" s="63"/>
      <c r="B116" s="19">
        <f t="shared" si="10"/>
        <v>35</v>
      </c>
      <c r="C116" s="19">
        <f t="shared" si="10"/>
        <v>7.5</v>
      </c>
      <c r="D116" s="19">
        <f t="shared" si="12"/>
        <v>-65000.000000001382</v>
      </c>
      <c r="E116" s="19">
        <f t="shared" si="9"/>
        <v>-65007.500000001382</v>
      </c>
      <c r="F116" s="19">
        <f t="shared" si="11"/>
        <v>0</v>
      </c>
      <c r="G116" s="69"/>
      <c r="H116" s="67" t="s">
        <v>50</v>
      </c>
      <c r="I116" s="67"/>
      <c r="J116" s="41">
        <f>(J113*I114-I113*J114)/(J113-I113)</f>
        <v>4.6994939006568526</v>
      </c>
      <c r="K116" s="19">
        <f>J116</f>
        <v>4.6994939006568526</v>
      </c>
    </row>
    <row r="117" spans="1:11" s="19" customFormat="1" ht="15.75" customHeight="1">
      <c r="A117" s="63"/>
      <c r="B117" s="19">
        <f t="shared" si="10"/>
        <v>0</v>
      </c>
      <c r="C117" s="19">
        <f t="shared" si="10"/>
        <v>0</v>
      </c>
      <c r="D117" s="19">
        <f t="shared" si="12"/>
        <v>-19500.000000000415</v>
      </c>
      <c r="E117" s="19">
        <f t="shared" si="9"/>
        <v>-19500.000000000415</v>
      </c>
      <c r="F117" s="19">
        <f>F89</f>
        <v>0</v>
      </c>
      <c r="G117" s="69"/>
      <c r="H117" s="67" t="s">
        <v>49</v>
      </c>
      <c r="I117" s="67"/>
      <c r="J117" s="41">
        <f>ROUND((J116-J114)/J113,1)</f>
        <v>-15</v>
      </c>
      <c r="K117" s="29">
        <f>G63</f>
        <v>-20</v>
      </c>
    </row>
    <row r="118" spans="1:11" s="19" customFormat="1" ht="15" customHeight="1">
      <c r="A118" s="63"/>
      <c r="B118" s="67" t="s">
        <v>40</v>
      </c>
      <c r="C118" s="67"/>
      <c r="D118" s="67"/>
      <c r="E118" s="67"/>
      <c r="F118" s="67"/>
      <c r="G118" s="67"/>
      <c r="H118" s="67"/>
      <c r="I118" s="67"/>
      <c r="J118" s="67"/>
    </row>
    <row r="119" spans="1:11" s="19" customFormat="1" ht="15" customHeight="1">
      <c r="A119" s="63"/>
      <c r="B119" s="19" t="s">
        <v>41</v>
      </c>
      <c r="C119" s="19" t="s">
        <v>42</v>
      </c>
      <c r="D119" s="19" t="s">
        <v>13</v>
      </c>
      <c r="E119" s="19" t="s">
        <v>18</v>
      </c>
      <c r="F119" s="19" t="s">
        <v>19</v>
      </c>
      <c r="G119" s="19" t="s">
        <v>43</v>
      </c>
      <c r="H119" s="67" t="s">
        <v>44</v>
      </c>
      <c r="I119" s="67"/>
      <c r="J119" s="67"/>
    </row>
    <row r="120" spans="1:11" s="19" customFormat="1" ht="15" customHeight="1">
      <c r="A120" s="63"/>
      <c r="B120" s="19">
        <f>B109</f>
        <v>-20</v>
      </c>
      <c r="C120" s="19">
        <f>D53</f>
        <v>10.4</v>
      </c>
      <c r="D120" s="19">
        <f>$C$106*B120+$D$106</f>
        <v>6500.0000000001382</v>
      </c>
      <c r="E120" s="19">
        <f>D120-C120</f>
        <v>6489.6000000001386</v>
      </c>
      <c r="F120" s="19">
        <f>IF(SIGN(E120*E121)=1,0,1)</f>
        <v>1</v>
      </c>
      <c r="G120" s="69">
        <f>MATCH(1,F120:F128,0)</f>
        <v>1</v>
      </c>
      <c r="H120" s="19" t="s">
        <v>12</v>
      </c>
      <c r="I120" s="19" t="s">
        <v>45</v>
      </c>
      <c r="J120" s="19" t="s">
        <v>46</v>
      </c>
    </row>
    <row r="121" spans="1:11" s="19" customFormat="1" ht="15" customHeight="1">
      <c r="A121" s="63"/>
      <c r="B121" s="19">
        <f t="shared" ref="B121:B128" si="13">B110</f>
        <v>-15</v>
      </c>
      <c r="C121" s="19">
        <f t="shared" ref="C121:C128" si="14">D54</f>
        <v>12.5</v>
      </c>
      <c r="D121" s="19">
        <f t="shared" ref="D121:D128" si="15">$C$106*B121+$D$106</f>
        <v>0</v>
      </c>
      <c r="E121" s="19">
        <f t="shared" ref="E121:E128" si="16">D121-C121</f>
        <v>-12.5</v>
      </c>
      <c r="F121" s="19">
        <f t="shared" ref="F121:F127" si="17">IF(SIGN(E121*E122)=1,0,1)</f>
        <v>0</v>
      </c>
      <c r="G121" s="69"/>
      <c r="H121" s="19">
        <f>INDEX(B120:B128,G120)</f>
        <v>-20</v>
      </c>
      <c r="I121" s="19">
        <f>INDEX(C120:C128,G120)</f>
        <v>10.4</v>
      </c>
      <c r="J121" s="19">
        <f>INDEX(D120:D128,G120)</f>
        <v>6500.0000000001382</v>
      </c>
    </row>
    <row r="122" spans="1:11" s="19" customFormat="1" ht="15" customHeight="1">
      <c r="A122" s="63"/>
      <c r="B122" s="19">
        <f t="shared" si="13"/>
        <v>-7</v>
      </c>
      <c r="C122" s="19">
        <f t="shared" si="14"/>
        <v>15.9</v>
      </c>
      <c r="D122" s="19">
        <f t="shared" si="15"/>
        <v>-10400.00000000022</v>
      </c>
      <c r="E122" s="19">
        <f t="shared" si="16"/>
        <v>-10415.90000000022</v>
      </c>
      <c r="F122" s="19">
        <f t="shared" si="17"/>
        <v>0</v>
      </c>
      <c r="G122" s="69"/>
      <c r="H122" s="19">
        <f>INDEX(B120:B128,G120+1)</f>
        <v>-15</v>
      </c>
      <c r="I122" s="19">
        <f>INDEX(C120:C128,G120+1)</f>
        <v>12.5</v>
      </c>
      <c r="J122" s="19">
        <f>INDEX(D120:D128,G120+1)</f>
        <v>0</v>
      </c>
    </row>
    <row r="123" spans="1:11" s="19" customFormat="1" ht="15" customHeight="1">
      <c r="A123" s="63"/>
      <c r="B123" s="19">
        <f t="shared" si="13"/>
        <v>2</v>
      </c>
      <c r="C123" s="19">
        <f t="shared" si="14"/>
        <v>19.3</v>
      </c>
      <c r="D123" s="19">
        <f t="shared" si="15"/>
        <v>-22100.000000000469</v>
      </c>
      <c r="E123" s="19">
        <f t="shared" si="16"/>
        <v>-22119.300000000469</v>
      </c>
      <c r="F123" s="19">
        <f t="shared" si="17"/>
        <v>0</v>
      </c>
      <c r="G123" s="69"/>
      <c r="H123" s="67" t="s">
        <v>47</v>
      </c>
      <c r="I123" s="67"/>
      <c r="J123" s="67"/>
    </row>
    <row r="124" spans="1:11" s="19" customFormat="1" ht="15" customHeight="1">
      <c r="A124" s="63"/>
      <c r="B124" s="19">
        <f t="shared" si="13"/>
        <v>7</v>
      </c>
      <c r="C124" s="19">
        <f t="shared" si="14"/>
        <v>20</v>
      </c>
      <c r="D124" s="19">
        <f t="shared" si="15"/>
        <v>-28600.000000000611</v>
      </c>
      <c r="E124" s="19">
        <f t="shared" si="16"/>
        <v>-28620.000000000611</v>
      </c>
      <c r="F124" s="19">
        <f t="shared" si="17"/>
        <v>0</v>
      </c>
      <c r="G124" s="69"/>
      <c r="H124" s="32" t="s">
        <v>21</v>
      </c>
      <c r="I124" s="19">
        <f>SLOPE(I121:I122,H121:H122)</f>
        <v>0.41999999999999993</v>
      </c>
      <c r="J124" s="19">
        <f>SLOPE(J121:J122,H121:H122)</f>
        <v>-1300.0000000000277</v>
      </c>
    </row>
    <row r="125" spans="1:11" s="19" customFormat="1" ht="15" customHeight="1">
      <c r="A125" s="63"/>
      <c r="B125" s="19">
        <f t="shared" si="13"/>
        <v>14</v>
      </c>
      <c r="C125" s="19">
        <f t="shared" si="14"/>
        <v>20</v>
      </c>
      <c r="D125" s="19">
        <f t="shared" si="15"/>
        <v>-37700.0000000008</v>
      </c>
      <c r="E125" s="19">
        <f>D125-C125</f>
        <v>-37720.0000000008</v>
      </c>
      <c r="F125" s="19">
        <f>IF(SIGN(E125*E126)=1,0,1)</f>
        <v>0</v>
      </c>
      <c r="G125" s="69"/>
      <c r="H125" s="32" t="s">
        <v>22</v>
      </c>
      <c r="I125" s="19">
        <f>INTERCEPT(I121:I122,H121:H122)</f>
        <v>18.799999999999997</v>
      </c>
      <c r="J125" s="19">
        <f>INTERCEPT(J121:J122,H121:H122)</f>
        <v>-19500.000000000415</v>
      </c>
    </row>
    <row r="126" spans="1:11" s="19" customFormat="1" ht="15.75" customHeight="1">
      <c r="A126" s="63"/>
      <c r="B126" s="19">
        <f t="shared" si="13"/>
        <v>25</v>
      </c>
      <c r="C126" s="19">
        <f t="shared" si="14"/>
        <v>20</v>
      </c>
      <c r="D126" s="19">
        <f t="shared" si="15"/>
        <v>-52000.000000001106</v>
      </c>
      <c r="E126" s="19">
        <f t="shared" si="16"/>
        <v>-52020.000000001106</v>
      </c>
      <c r="F126" s="19">
        <f t="shared" si="17"/>
        <v>0</v>
      </c>
      <c r="G126" s="69"/>
      <c r="H126" s="67" t="s">
        <v>48</v>
      </c>
      <c r="I126" s="67"/>
      <c r="J126" s="67"/>
      <c r="K126" s="43" t="s">
        <v>53</v>
      </c>
    </row>
    <row r="127" spans="1:11" s="19" customFormat="1">
      <c r="A127" s="63"/>
      <c r="B127" s="19">
        <f t="shared" si="13"/>
        <v>35</v>
      </c>
      <c r="C127" s="19">
        <f t="shared" si="14"/>
        <v>20</v>
      </c>
      <c r="D127" s="19">
        <f t="shared" si="15"/>
        <v>-65000.000000001382</v>
      </c>
      <c r="E127" s="19">
        <f t="shared" si="16"/>
        <v>-65020.000000001382</v>
      </c>
      <c r="F127" s="19">
        <f t="shared" si="17"/>
        <v>0</v>
      </c>
      <c r="G127" s="69"/>
      <c r="H127" s="67" t="s">
        <v>50</v>
      </c>
      <c r="I127" s="67"/>
      <c r="J127" s="41">
        <f>(J124*I125-I124*J125)/(J124-I124)</f>
        <v>12.495962842773871</v>
      </c>
      <c r="K127" s="19">
        <f>J127</f>
        <v>12.495962842773871</v>
      </c>
    </row>
    <row r="128" spans="1:11" s="19" customFormat="1">
      <c r="A128" s="63"/>
      <c r="B128" s="19">
        <f t="shared" si="13"/>
        <v>0</v>
      </c>
      <c r="C128" s="19">
        <f t="shared" si="14"/>
        <v>0</v>
      </c>
      <c r="D128" s="19">
        <f t="shared" si="15"/>
        <v>-19500.000000000415</v>
      </c>
      <c r="E128" s="19">
        <f t="shared" si="16"/>
        <v>-19500.000000000415</v>
      </c>
      <c r="F128" s="19">
        <f>F89</f>
        <v>0</v>
      </c>
      <c r="G128" s="69"/>
      <c r="H128" s="67" t="s">
        <v>49</v>
      </c>
      <c r="I128" s="67"/>
      <c r="J128" s="41">
        <f>ROUND((J127-J125)/J124,1)</f>
        <v>-15</v>
      </c>
      <c r="K128" s="29">
        <f>G63</f>
        <v>-20</v>
      </c>
    </row>
    <row r="129" spans="1:11" s="19" customFormat="1"/>
    <row r="130" spans="1:11" s="19" customFormat="1"/>
    <row r="131" spans="1:11" s="19" customFormat="1">
      <c r="A131" s="70" t="s">
        <v>64</v>
      </c>
      <c r="B131" s="71"/>
      <c r="C131" s="71"/>
      <c r="D131" s="72" t="s">
        <v>65</v>
      </c>
      <c r="E131" s="72"/>
      <c r="F131" s="72"/>
      <c r="G131" s="72"/>
      <c r="H131" s="72"/>
      <c r="I131" s="72"/>
      <c r="J131" s="72"/>
      <c r="K131" s="72"/>
    </row>
    <row r="132" spans="1:11" s="19" customFormat="1">
      <c r="A132" s="70"/>
      <c r="B132" s="71"/>
      <c r="C132" s="71"/>
      <c r="D132" s="22">
        <v>-20</v>
      </c>
      <c r="E132" s="22">
        <v>-15</v>
      </c>
      <c r="F132" s="22">
        <v>-7</v>
      </c>
      <c r="G132" s="22">
        <v>2</v>
      </c>
      <c r="H132" s="22">
        <v>7</v>
      </c>
      <c r="I132" s="22">
        <v>14</v>
      </c>
      <c r="J132" s="22">
        <v>25</v>
      </c>
      <c r="K132" s="22">
        <v>35</v>
      </c>
    </row>
    <row r="133" spans="1:11" s="19" customFormat="1">
      <c r="A133" s="73" t="s">
        <v>57</v>
      </c>
      <c r="B133" s="74" t="s">
        <v>58</v>
      </c>
      <c r="C133" s="44" t="s">
        <v>55</v>
      </c>
      <c r="D133" s="45">
        <v>3.3</v>
      </c>
      <c r="E133" s="45">
        <v>4.5</v>
      </c>
      <c r="F133" s="45">
        <v>4</v>
      </c>
      <c r="G133" s="45">
        <v>5.5</v>
      </c>
      <c r="H133" s="45">
        <v>6.4</v>
      </c>
      <c r="I133" s="45">
        <v>7.3</v>
      </c>
      <c r="J133" s="45">
        <v>8.4</v>
      </c>
      <c r="K133" s="45">
        <v>11.6</v>
      </c>
    </row>
    <row r="134" spans="1:11" s="19" customFormat="1">
      <c r="A134" s="73"/>
      <c r="B134" s="74"/>
      <c r="C134" s="46" t="s">
        <v>56</v>
      </c>
      <c r="D134" s="45">
        <v>7.7</v>
      </c>
      <c r="E134" s="45">
        <v>13.6</v>
      </c>
      <c r="F134" s="45">
        <v>17</v>
      </c>
      <c r="G134" s="45">
        <v>18.600000000000001</v>
      </c>
      <c r="H134" s="45">
        <v>20</v>
      </c>
      <c r="I134" s="45">
        <v>20</v>
      </c>
      <c r="J134" s="45">
        <v>20</v>
      </c>
      <c r="K134" s="45">
        <v>20</v>
      </c>
    </row>
    <row r="135" spans="1:11" s="19" customFormat="1">
      <c r="A135" s="73" t="s">
        <v>59</v>
      </c>
      <c r="B135" s="74" t="s">
        <v>58</v>
      </c>
      <c r="C135" s="44" t="s">
        <v>55</v>
      </c>
      <c r="D135" s="45">
        <v>3.5</v>
      </c>
      <c r="E135" s="45">
        <v>4.2</v>
      </c>
      <c r="F135" s="45">
        <v>3.7</v>
      </c>
      <c r="G135" s="45">
        <v>5.0999999999999996</v>
      </c>
      <c r="H135" s="45">
        <v>5.9</v>
      </c>
      <c r="I135" s="45">
        <v>6.8</v>
      </c>
      <c r="J135" s="45">
        <v>8.1</v>
      </c>
      <c r="K135" s="45">
        <v>8.8000000000000007</v>
      </c>
    </row>
    <row r="136" spans="1:11" s="19" customFormat="1">
      <c r="A136" s="73"/>
      <c r="B136" s="74"/>
      <c r="C136" s="46" t="s">
        <v>56</v>
      </c>
      <c r="D136" s="45">
        <v>10.7</v>
      </c>
      <c r="E136" s="45">
        <v>13.3</v>
      </c>
      <c r="F136" s="45">
        <v>16.7</v>
      </c>
      <c r="G136" s="45">
        <v>18.100000000000001</v>
      </c>
      <c r="H136" s="45">
        <v>20</v>
      </c>
      <c r="I136" s="45">
        <v>20</v>
      </c>
      <c r="J136" s="45">
        <v>20</v>
      </c>
      <c r="K136" s="45">
        <v>20</v>
      </c>
    </row>
    <row r="137" spans="1:11" s="19" customFormat="1">
      <c r="A137" s="73" t="s">
        <v>60</v>
      </c>
      <c r="B137" s="74" t="s">
        <v>58</v>
      </c>
      <c r="C137" s="44" t="s">
        <v>55</v>
      </c>
      <c r="D137" s="45">
        <v>3.8</v>
      </c>
      <c r="E137" s="45">
        <v>3.9</v>
      </c>
      <c r="F137" s="45">
        <v>3.3</v>
      </c>
      <c r="G137" s="45">
        <v>4.5</v>
      </c>
      <c r="H137" s="45">
        <v>5.4</v>
      </c>
      <c r="I137" s="45">
        <v>6.3</v>
      </c>
      <c r="J137" s="45">
        <v>7.6</v>
      </c>
      <c r="K137" s="45">
        <v>8.1999999999999993</v>
      </c>
    </row>
    <row r="138" spans="1:11" s="19" customFormat="1">
      <c r="A138" s="73"/>
      <c r="B138" s="74"/>
      <c r="C138" s="46" t="s">
        <v>56</v>
      </c>
      <c r="D138" s="45">
        <v>11.3</v>
      </c>
      <c r="E138" s="45">
        <v>13.1</v>
      </c>
      <c r="F138" s="45">
        <v>16.100000000000001</v>
      </c>
      <c r="G138" s="45">
        <v>18.399999999999999</v>
      </c>
      <c r="H138" s="45">
        <v>20</v>
      </c>
      <c r="I138" s="45">
        <v>20</v>
      </c>
      <c r="J138" s="45">
        <v>20</v>
      </c>
      <c r="K138" s="45">
        <v>20</v>
      </c>
    </row>
    <row r="139" spans="1:11" s="19" customFormat="1">
      <c r="A139" s="73" t="s">
        <v>61</v>
      </c>
      <c r="B139" s="74" t="s">
        <v>58</v>
      </c>
      <c r="C139" s="44" t="s">
        <v>55</v>
      </c>
      <c r="D139" s="45">
        <v>4</v>
      </c>
      <c r="E139" s="45">
        <v>4.7</v>
      </c>
      <c r="F139" s="45">
        <v>3.8</v>
      </c>
      <c r="G139" s="45">
        <v>4</v>
      </c>
      <c r="H139" s="45">
        <v>4.8</v>
      </c>
      <c r="I139" s="45">
        <v>5.5</v>
      </c>
      <c r="J139" s="45">
        <v>6.8</v>
      </c>
      <c r="K139" s="45">
        <v>7.5</v>
      </c>
    </row>
    <row r="140" spans="1:11" s="19" customFormat="1">
      <c r="A140" s="73"/>
      <c r="B140" s="74"/>
      <c r="C140" s="46" t="s">
        <v>56</v>
      </c>
      <c r="D140" s="45">
        <v>10.4</v>
      </c>
      <c r="E140" s="45">
        <v>12.5</v>
      </c>
      <c r="F140" s="45">
        <v>15.9</v>
      </c>
      <c r="G140" s="45">
        <v>19.3</v>
      </c>
      <c r="H140" s="45">
        <v>20</v>
      </c>
      <c r="I140" s="45">
        <v>20</v>
      </c>
      <c r="J140" s="45">
        <v>20</v>
      </c>
      <c r="K140" s="45">
        <v>20</v>
      </c>
    </row>
    <row r="141" spans="1:11" s="19" customFormat="1">
      <c r="A141" s="73" t="s">
        <v>62</v>
      </c>
      <c r="B141" s="74" t="s">
        <v>58</v>
      </c>
      <c r="C141" s="44" t="s">
        <v>55</v>
      </c>
      <c r="D141" s="47"/>
      <c r="E141" s="45">
        <v>6.4</v>
      </c>
      <c r="F141" s="45">
        <v>4.2</v>
      </c>
      <c r="G141" s="45">
        <v>4.5999999999999996</v>
      </c>
      <c r="H141" s="45">
        <v>5.5</v>
      </c>
      <c r="I141" s="45">
        <v>5.0999999999999996</v>
      </c>
      <c r="J141" s="45">
        <v>6.1</v>
      </c>
      <c r="K141" s="45">
        <v>6.9</v>
      </c>
    </row>
    <row r="142" spans="1:11" s="19" customFormat="1">
      <c r="A142" s="73"/>
      <c r="B142" s="74"/>
      <c r="C142" s="46" t="s">
        <v>56</v>
      </c>
      <c r="D142" s="45">
        <v>8.1999999999999993</v>
      </c>
      <c r="E142" s="45">
        <v>9.1999999999999993</v>
      </c>
      <c r="F142" s="45">
        <v>14.3</v>
      </c>
      <c r="G142" s="45">
        <v>18.8</v>
      </c>
      <c r="H142" s="45">
        <v>20.100000000000001</v>
      </c>
      <c r="I142" s="45">
        <v>20.100000000000001</v>
      </c>
      <c r="J142" s="45">
        <v>20</v>
      </c>
      <c r="K142" s="45">
        <v>20</v>
      </c>
    </row>
    <row r="143" spans="1:11" s="19" customFormat="1"/>
    <row r="144" spans="1:11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  <row r="328" s="19" customFormat="1"/>
    <row r="329" s="19" customFormat="1"/>
    <row r="330" s="19" customFormat="1"/>
    <row r="331" s="19" customFormat="1"/>
    <row r="332" s="19" customFormat="1"/>
    <row r="333" s="19" customFormat="1"/>
    <row r="334" s="19" customFormat="1"/>
    <row r="335" s="19" customFormat="1"/>
    <row r="336" s="19" customFormat="1"/>
    <row r="337" s="19" customFormat="1"/>
    <row r="338" s="19" customFormat="1"/>
  </sheetData>
  <sheetProtection algorithmName="SHA-512" hashValue="ybg1Xi+2rc5e7kgK2S4k6FxwzoW36OSs/JyivcvbKF8pNJmy3A0VR5cs2smQ4/v9HEh6u8uSmfwkVyVYllKcBw==" saltValue="LfdL3REDIhRwRmSfMKucgQ==" spinCount="100000" sheet="1" objects="1" scenarios="1"/>
  <protectedRanges>
    <protectedRange sqref="C6:C10" name="Oblast1_1"/>
  </protectedRanges>
  <mergeCells count="67">
    <mergeCell ref="A137:A138"/>
    <mergeCell ref="B137:B138"/>
    <mergeCell ref="A139:A140"/>
    <mergeCell ref="B139:B140"/>
    <mergeCell ref="A141:A142"/>
    <mergeCell ref="B141:B142"/>
    <mergeCell ref="A131:A132"/>
    <mergeCell ref="B131:C132"/>
    <mergeCell ref="D131:K131"/>
    <mergeCell ref="A133:A134"/>
    <mergeCell ref="B133:B134"/>
    <mergeCell ref="A135:A136"/>
    <mergeCell ref="B135:B136"/>
    <mergeCell ref="B118:J118"/>
    <mergeCell ref="H119:J119"/>
    <mergeCell ref="G120:G128"/>
    <mergeCell ref="H123:J123"/>
    <mergeCell ref="H126:J126"/>
    <mergeCell ref="H127:I127"/>
    <mergeCell ref="H128:I128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H89:I89"/>
    <mergeCell ref="B90:J90"/>
    <mergeCell ref="H91:J91"/>
    <mergeCell ref="G92:G100"/>
    <mergeCell ref="H95:J95"/>
    <mergeCell ref="H98:J98"/>
    <mergeCell ref="H99:I99"/>
    <mergeCell ref="H100:I100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10" xr:uid="{5092948D-49B2-454D-B795-549B41DFCC05}">
      <formula1>$G$53:$G$54</formula1>
    </dataValidation>
    <dataValidation type="list" allowBlank="1" showInputMessage="1" showErrorMessage="1" sqref="C7" xr:uid="{45A86D49-CE9B-4151-AE6B-0E76CBFECC3D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2</xdr:col>
                    <xdr:colOff>485775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2876550</xdr:colOff>
                    <xdr:row>41</xdr:row>
                    <xdr:rowOff>114300</xdr:rowOff>
                  </from>
                  <to>
                    <xdr:col>2</xdr:col>
                    <xdr:colOff>1666875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locked="0" defaultSize="0" autoFill="0" autoLine="0" autoPict="0" macro="[0]!Makro3" altText="OBA VÝKONY">
                <anchor moveWithCells="1">
                  <from>
                    <xdr:col>2</xdr:col>
                    <xdr:colOff>1114425</xdr:colOff>
                    <xdr:row>41</xdr:row>
                    <xdr:rowOff>95250</xdr:rowOff>
                  </from>
                  <to>
                    <xdr:col>4</xdr:col>
                    <xdr:colOff>390525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D869-BF4F-47CC-8339-0FEBACCFAD92}">
  <sheetPr codeName="List6">
    <pageSetUpPr fitToPage="1"/>
  </sheetPr>
  <dimension ref="A1:AX266"/>
  <sheetViews>
    <sheetView zoomScale="70" zoomScaleNormal="70" workbookViewId="0">
      <selection activeCell="C8" sqref="C8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7" width="9.140625" style="15"/>
    <col min="18" max="50" width="9.140625" style="19"/>
    <col min="51" max="16384" width="9.140625" style="14"/>
  </cols>
  <sheetData>
    <row r="1" spans="1:13" ht="9.9499999999999993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>
      <c r="A4" s="1"/>
      <c r="B4" s="59" t="s">
        <v>0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8" t="s">
        <v>1</v>
      </c>
      <c r="B6" s="49"/>
      <c r="C6" s="3">
        <v>-13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8" t="s">
        <v>3</v>
      </c>
      <c r="B7" s="49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8" t="s">
        <v>4</v>
      </c>
      <c r="B8" s="49"/>
      <c r="C8" s="3">
        <v>20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12"/>
      <c r="B9" s="13" t="s">
        <v>6</v>
      </c>
      <c r="C9" s="3">
        <v>4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8" t="s">
        <v>8</v>
      </c>
      <c r="B10" s="49"/>
      <c r="C10" s="3" t="s">
        <v>15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3" t="s">
        <v>10</v>
      </c>
      <c r="C11" s="16">
        <f>D64</f>
        <v>23.1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60" t="s">
        <v>63</v>
      </c>
      <c r="F12" s="60"/>
      <c r="G12" s="60"/>
      <c r="H12" s="60"/>
      <c r="I12" s="60"/>
      <c r="J12" s="60"/>
      <c r="K12" s="60"/>
      <c r="L12" s="60"/>
      <c r="M12" s="2"/>
    </row>
    <row r="13" spans="1:13">
      <c r="A13" s="1"/>
      <c r="B13" s="61" t="s">
        <v>11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9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19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19" customForma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19" customForma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s="19" customFormat="1">
      <c r="A51" s="20"/>
      <c r="B51" s="20"/>
      <c r="C51" s="20"/>
    </row>
    <row r="52" spans="1:13" s="19" customFormat="1">
      <c r="A52" s="63" t="s">
        <v>23</v>
      </c>
      <c r="B52" s="21" t="s">
        <v>20</v>
      </c>
      <c r="C52" s="21" t="s">
        <v>55</v>
      </c>
      <c r="D52" s="21" t="s">
        <v>56</v>
      </c>
      <c r="E52" s="64" t="s">
        <v>32</v>
      </c>
      <c r="F52" s="64"/>
      <c r="G52" s="64"/>
      <c r="H52" s="64"/>
    </row>
    <row r="53" spans="1:13" s="19" customFormat="1">
      <c r="A53" s="63"/>
      <c r="B53" s="22">
        <v>-20</v>
      </c>
      <c r="C53" s="23"/>
      <c r="D53" s="24">
        <v>8.1999999999999993</v>
      </c>
      <c r="E53" s="65" t="s">
        <v>33</v>
      </c>
      <c r="F53" s="65"/>
      <c r="G53" s="17" t="s">
        <v>9</v>
      </c>
    </row>
    <row r="54" spans="1:13" s="19" customFormat="1">
      <c r="A54" s="63"/>
      <c r="B54" s="22">
        <v>-15</v>
      </c>
      <c r="C54" s="24">
        <v>6.4</v>
      </c>
      <c r="D54" s="24">
        <v>9.1999999999999993</v>
      </c>
      <c r="E54" s="65"/>
      <c r="F54" s="65"/>
      <c r="G54" s="17" t="s">
        <v>15</v>
      </c>
    </row>
    <row r="55" spans="1:13" s="19" customFormat="1">
      <c r="A55" s="63"/>
      <c r="B55" s="22">
        <v>-7</v>
      </c>
      <c r="C55" s="24">
        <v>4.2</v>
      </c>
      <c r="D55" s="24">
        <v>14.3</v>
      </c>
      <c r="E55" s="65" t="s">
        <v>34</v>
      </c>
      <c r="F55" s="65"/>
      <c r="G55" s="17">
        <v>15</v>
      </c>
    </row>
    <row r="56" spans="1:13" s="19" customFormat="1">
      <c r="A56" s="63"/>
      <c r="B56" s="22">
        <v>2</v>
      </c>
      <c r="C56" s="24">
        <v>4.5999999999999996</v>
      </c>
      <c r="D56" s="24">
        <v>18.8</v>
      </c>
      <c r="E56" s="65"/>
      <c r="F56" s="65"/>
      <c r="G56" s="17">
        <v>20</v>
      </c>
    </row>
    <row r="57" spans="1:13" s="19" customFormat="1">
      <c r="A57" s="63"/>
      <c r="B57" s="22">
        <v>7</v>
      </c>
      <c r="C57" s="24">
        <v>5.5</v>
      </c>
      <c r="D57" s="24">
        <v>20.100000000000001</v>
      </c>
      <c r="E57" s="65" t="s">
        <v>35</v>
      </c>
      <c r="F57" s="65"/>
      <c r="G57" s="17">
        <v>-12</v>
      </c>
    </row>
    <row r="58" spans="1:13" s="19" customFormat="1">
      <c r="A58" s="63"/>
      <c r="B58" s="22">
        <v>14</v>
      </c>
      <c r="C58" s="24">
        <v>5.0999999999999996</v>
      </c>
      <c r="D58" s="24">
        <v>20.100000000000001</v>
      </c>
      <c r="E58" s="65"/>
      <c r="F58" s="65"/>
      <c r="G58" s="17">
        <v>-15</v>
      </c>
    </row>
    <row r="59" spans="1:13" s="19" customFormat="1">
      <c r="A59" s="63"/>
      <c r="B59" s="22">
        <v>25</v>
      </c>
      <c r="C59" s="24">
        <v>6.1</v>
      </c>
      <c r="D59" s="24">
        <v>20</v>
      </c>
      <c r="E59" s="65"/>
      <c r="F59" s="65"/>
      <c r="G59" s="17">
        <v>-17</v>
      </c>
    </row>
    <row r="60" spans="1:13" s="19" customFormat="1">
      <c r="A60" s="63"/>
      <c r="B60" s="22">
        <v>35</v>
      </c>
      <c r="C60" s="24">
        <v>6.9</v>
      </c>
      <c r="D60" s="24">
        <v>20</v>
      </c>
      <c r="E60" s="65"/>
      <c r="F60" s="65"/>
      <c r="G60" s="17">
        <v>-20</v>
      </c>
    </row>
    <row r="61" spans="1:13" s="19" customFormat="1">
      <c r="A61" s="63"/>
      <c r="B61" s="25"/>
      <c r="C61" s="26"/>
      <c r="D61" s="26"/>
    </row>
    <row r="62" spans="1:13" s="19" customFormat="1" ht="15" customHeight="1">
      <c r="A62" s="63" t="s">
        <v>24</v>
      </c>
      <c r="B62" s="17" t="s">
        <v>25</v>
      </c>
      <c r="C62" s="27" t="s">
        <v>12</v>
      </c>
      <c r="D62" s="27" t="s">
        <v>13</v>
      </c>
      <c r="E62" s="17"/>
      <c r="F62" s="66" t="s">
        <v>30</v>
      </c>
      <c r="G62" s="18" t="s">
        <v>12</v>
      </c>
      <c r="H62" s="18" t="s">
        <v>13</v>
      </c>
    </row>
    <row r="63" spans="1:13" s="19" customFormat="1" ht="15" customHeight="1">
      <c r="A63" s="63"/>
      <c r="B63" s="28" t="s">
        <v>14</v>
      </c>
      <c r="C63" s="27">
        <f>C7</f>
        <v>15</v>
      </c>
      <c r="D63" s="27">
        <f>C6</f>
        <v>-13</v>
      </c>
      <c r="E63" s="27" t="s">
        <v>2</v>
      </c>
      <c r="F63" s="66"/>
      <c r="G63" s="29">
        <v>-15</v>
      </c>
      <c r="H63" s="18">
        <f>D64</f>
        <v>23.1</v>
      </c>
    </row>
    <row r="64" spans="1:13" s="19" customFormat="1" ht="15.75" customHeight="1">
      <c r="A64" s="63"/>
      <c r="B64" s="28" t="s">
        <v>4</v>
      </c>
      <c r="C64" s="30">
        <v>0</v>
      </c>
      <c r="D64" s="27">
        <f>IF(C10="OTOPNÁ TĚLESA",(C8+0.25*C9)*1.1,(C8+0.25*C9*1))</f>
        <v>23.1</v>
      </c>
      <c r="E64" s="27" t="s">
        <v>5</v>
      </c>
      <c r="F64" s="66"/>
      <c r="G64" s="18">
        <f>D63</f>
        <v>-13</v>
      </c>
      <c r="H64" s="18">
        <f>D64</f>
        <v>23.1</v>
      </c>
    </row>
    <row r="65" spans="1:10" s="19" customFormat="1" ht="15" customHeight="1">
      <c r="A65" s="63"/>
      <c r="B65" s="64" t="s">
        <v>26</v>
      </c>
      <c r="C65" s="64"/>
      <c r="D65" s="64"/>
      <c r="E65" s="64"/>
      <c r="F65" s="66" t="s">
        <v>31</v>
      </c>
      <c r="G65" s="18" t="s">
        <v>12</v>
      </c>
      <c r="H65" s="18" t="s">
        <v>13</v>
      </c>
    </row>
    <row r="66" spans="1:10" s="19" customFormat="1" ht="15" customHeight="1">
      <c r="A66" s="63"/>
      <c r="B66" s="18" t="s">
        <v>12</v>
      </c>
      <c r="C66" s="18">
        <f>C63</f>
        <v>15</v>
      </c>
      <c r="D66" s="31">
        <f>D63</f>
        <v>-13</v>
      </c>
      <c r="E66" s="18">
        <f>D63</f>
        <v>-13</v>
      </c>
      <c r="F66" s="66"/>
      <c r="G66" s="29">
        <f>G64</f>
        <v>-13</v>
      </c>
      <c r="H66" s="18">
        <f>H63</f>
        <v>23.1</v>
      </c>
    </row>
    <row r="67" spans="1:10" s="19" customFormat="1" ht="15.75" customHeight="1">
      <c r="A67" s="63"/>
      <c r="B67" s="18" t="s">
        <v>13</v>
      </c>
      <c r="C67" s="31">
        <f>C64</f>
        <v>0</v>
      </c>
      <c r="D67" s="18">
        <f>D64</f>
        <v>23.1</v>
      </c>
      <c r="E67" s="31">
        <f>C64</f>
        <v>0</v>
      </c>
      <c r="F67" s="66"/>
      <c r="G67" s="18">
        <f>G64</f>
        <v>-13</v>
      </c>
      <c r="H67" s="18">
        <v>0</v>
      </c>
    </row>
    <row r="68" spans="1:10" s="19" customFormat="1" ht="15" customHeight="1">
      <c r="A68" s="63"/>
      <c r="B68" s="64" t="s">
        <v>27</v>
      </c>
      <c r="C68" s="64"/>
      <c r="D68" s="64"/>
      <c r="E68" s="64"/>
    </row>
    <row r="69" spans="1:10" s="19" customFormat="1" ht="15" customHeight="1">
      <c r="A69" s="63"/>
      <c r="B69" s="18" t="s">
        <v>28</v>
      </c>
      <c r="C69" s="32" t="s">
        <v>12</v>
      </c>
      <c r="D69" s="33" t="s">
        <v>13</v>
      </c>
      <c r="E69" s="67"/>
    </row>
    <row r="70" spans="1:10" s="19" customFormat="1" ht="15" customHeight="1">
      <c r="A70" s="63"/>
      <c r="B70" s="32">
        <v>1</v>
      </c>
      <c r="C70" s="32">
        <f>C63</f>
        <v>15</v>
      </c>
      <c r="D70" s="33">
        <f>C64</f>
        <v>0</v>
      </c>
      <c r="E70" s="67"/>
    </row>
    <row r="71" spans="1:10" s="19" customFormat="1" ht="15.75" customHeight="1">
      <c r="A71" s="63"/>
      <c r="B71" s="32">
        <v>2</v>
      </c>
      <c r="C71" s="32">
        <f>D63</f>
        <v>-13</v>
      </c>
      <c r="D71" s="32">
        <f>D64</f>
        <v>23.1</v>
      </c>
      <c r="E71" s="67"/>
    </row>
    <row r="72" spans="1:10" s="19" customFormat="1">
      <c r="A72" s="63"/>
      <c r="B72" s="34"/>
      <c r="C72" s="34" t="s">
        <v>16</v>
      </c>
      <c r="D72" s="34" t="s">
        <v>17</v>
      </c>
      <c r="E72" s="67"/>
    </row>
    <row r="73" spans="1:10" s="19" customFormat="1">
      <c r="A73" s="63"/>
      <c r="B73" s="18" t="s">
        <v>29</v>
      </c>
      <c r="C73" s="35" cm="1">
        <f t="array" ref="C73:D73">LINEST(D70:D71,C70:C71,1)</f>
        <v>-0.82499999999999996</v>
      </c>
      <c r="D73" s="36">
        <v>12.375</v>
      </c>
      <c r="E73" s="67"/>
    </row>
    <row r="74" spans="1:10" s="19" customFormat="1" ht="15" customHeight="1">
      <c r="A74" s="63" t="s">
        <v>36</v>
      </c>
      <c r="B74" s="68" t="s">
        <v>38</v>
      </c>
      <c r="C74" s="68"/>
      <c r="D74" s="68" t="s">
        <v>37</v>
      </c>
      <c r="E74" s="68"/>
      <c r="F74" s="63"/>
      <c r="G74" s="63"/>
      <c r="H74" s="63"/>
      <c r="I74" s="63"/>
      <c r="J74" s="63"/>
    </row>
    <row r="75" spans="1:10" s="19" customFormat="1" ht="15" customHeight="1">
      <c r="A75" s="63"/>
      <c r="B75" s="30" t="s">
        <v>12</v>
      </c>
      <c r="C75" s="30" t="s">
        <v>13</v>
      </c>
      <c r="D75" s="30" t="s">
        <v>12</v>
      </c>
      <c r="E75" s="30" t="s">
        <v>13</v>
      </c>
      <c r="F75" s="63"/>
      <c r="G75" s="63"/>
      <c r="H75" s="63"/>
      <c r="I75" s="63"/>
      <c r="J75" s="63"/>
    </row>
    <row r="76" spans="1:10" s="19" customFormat="1" ht="15" customHeight="1">
      <c r="A76" s="63"/>
      <c r="B76" s="37">
        <f>B77</f>
        <v>8.4325581395348852</v>
      </c>
      <c r="C76" s="38">
        <f>C77</f>
        <v>5.4181395348837196</v>
      </c>
      <c r="D76" s="37">
        <f>D77</f>
        <v>-4.0943396226415087</v>
      </c>
      <c r="E76" s="38">
        <f>E77</f>
        <v>15.752830188679244</v>
      </c>
      <c r="F76" s="63"/>
      <c r="G76" s="63"/>
      <c r="H76" s="63"/>
      <c r="I76" s="63"/>
      <c r="J76" s="63"/>
    </row>
    <row r="77" spans="1:10" s="19" customFormat="1" ht="15" customHeight="1">
      <c r="A77" s="63"/>
      <c r="B77" s="39">
        <f>J89</f>
        <v>8.4325581395348852</v>
      </c>
      <c r="C77" s="38">
        <f>J88</f>
        <v>5.4181395348837196</v>
      </c>
      <c r="D77" s="37">
        <f>J100</f>
        <v>-4.0943396226415087</v>
      </c>
      <c r="E77" s="40">
        <f>J99</f>
        <v>15.752830188679244</v>
      </c>
      <c r="F77" s="63"/>
      <c r="G77" s="63"/>
      <c r="H77" s="63"/>
      <c r="I77" s="63"/>
      <c r="J77" s="63"/>
    </row>
    <row r="78" spans="1:10" s="19" customFormat="1" ht="15" customHeight="1">
      <c r="A78" s="63"/>
      <c r="B78" s="37">
        <f>B77</f>
        <v>8.4325581395348852</v>
      </c>
      <c r="C78" s="38">
        <v>0</v>
      </c>
      <c r="D78" s="37">
        <f>D77</f>
        <v>-4.0943396226415087</v>
      </c>
      <c r="E78" s="38">
        <v>0</v>
      </c>
      <c r="F78" s="63"/>
      <c r="G78" s="63"/>
      <c r="H78" s="63"/>
      <c r="I78" s="63"/>
      <c r="J78" s="63"/>
    </row>
    <row r="79" spans="1:10" s="19" customFormat="1" ht="15" customHeight="1">
      <c r="A79" s="63"/>
      <c r="B79" s="67" t="s">
        <v>39</v>
      </c>
      <c r="C79" s="67"/>
      <c r="D79" s="67"/>
      <c r="E79" s="67"/>
      <c r="F79" s="67"/>
      <c r="G79" s="67"/>
      <c r="H79" s="67"/>
      <c r="I79" s="67"/>
      <c r="J79" s="67"/>
    </row>
    <row r="80" spans="1:10" s="19" customFormat="1" ht="15" customHeight="1">
      <c r="A80" s="63"/>
      <c r="B80" s="19" t="s">
        <v>41</v>
      </c>
      <c r="C80" s="19" t="s">
        <v>42</v>
      </c>
      <c r="D80" s="19" t="s">
        <v>13</v>
      </c>
      <c r="E80" s="19" t="s">
        <v>18</v>
      </c>
      <c r="F80" s="19" t="s">
        <v>19</v>
      </c>
      <c r="G80" s="19" t="s">
        <v>43</v>
      </c>
      <c r="H80" s="67" t="s">
        <v>44</v>
      </c>
      <c r="I80" s="67"/>
      <c r="J80" s="67"/>
    </row>
    <row r="81" spans="1:10" s="19" customFormat="1" ht="15" customHeight="1">
      <c r="A81" s="63"/>
      <c r="B81" s="19">
        <f t="shared" ref="B81:C89" si="0">B53</f>
        <v>-20</v>
      </c>
      <c r="C81" s="19">
        <f t="shared" si="0"/>
        <v>0</v>
      </c>
      <c r="D81" s="19">
        <f>$C$73*B81+$D$73</f>
        <v>28.875</v>
      </c>
      <c r="E81" s="19">
        <f>D81-C81</f>
        <v>28.875</v>
      </c>
      <c r="F81" s="19">
        <f>IF(SIGN(E81*E82)=1,0,1)</f>
        <v>0</v>
      </c>
      <c r="G81" s="69">
        <f>MATCH(1,F81:F89,0)</f>
        <v>5</v>
      </c>
      <c r="H81" s="19" t="s">
        <v>12</v>
      </c>
      <c r="I81" s="19" t="s">
        <v>45</v>
      </c>
      <c r="J81" s="19" t="s">
        <v>46</v>
      </c>
    </row>
    <row r="82" spans="1:10" s="19" customFormat="1" ht="15" customHeight="1">
      <c r="A82" s="63"/>
      <c r="B82" s="19">
        <f t="shared" si="0"/>
        <v>-15</v>
      </c>
      <c r="C82" s="19">
        <f t="shared" si="0"/>
        <v>6.4</v>
      </c>
      <c r="D82" s="19">
        <f t="shared" ref="D82:D89" si="1">$C$73*B82+$D$73</f>
        <v>24.75</v>
      </c>
      <c r="E82" s="19">
        <f t="shared" ref="E82:E89" si="2">D82-C82</f>
        <v>18.350000000000001</v>
      </c>
      <c r="F82" s="19">
        <f t="shared" ref="F82:F88" si="3">IF(SIGN(E82*E83)=1,0,1)</f>
        <v>0</v>
      </c>
      <c r="G82" s="69"/>
      <c r="H82" s="19">
        <f>INDEX(B81:B89,G81)</f>
        <v>7</v>
      </c>
      <c r="I82" s="19">
        <f>INDEX(C81:C89,G81)</f>
        <v>5.5</v>
      </c>
      <c r="J82" s="19">
        <f>INDEX(D81:D89,G81)</f>
        <v>6.6000000000000005</v>
      </c>
    </row>
    <row r="83" spans="1:10" s="19" customFormat="1" ht="15" customHeight="1">
      <c r="A83" s="63"/>
      <c r="B83" s="19">
        <f t="shared" si="0"/>
        <v>-7</v>
      </c>
      <c r="C83" s="19">
        <f t="shared" si="0"/>
        <v>4.2</v>
      </c>
      <c r="D83" s="19">
        <f t="shared" si="1"/>
        <v>18.149999999999999</v>
      </c>
      <c r="E83" s="19">
        <f t="shared" si="2"/>
        <v>13.95</v>
      </c>
      <c r="F83" s="19">
        <f t="shared" si="3"/>
        <v>0</v>
      </c>
      <c r="G83" s="69"/>
      <c r="H83" s="19">
        <f>INDEX(B81:B89,G81+1)</f>
        <v>14</v>
      </c>
      <c r="I83" s="19">
        <f>INDEX(C81:C89,G81+1)</f>
        <v>5.0999999999999996</v>
      </c>
      <c r="J83" s="19">
        <f>INDEX(D81:D89,G81+1)</f>
        <v>0.82500000000000107</v>
      </c>
    </row>
    <row r="84" spans="1:10" s="19" customFormat="1" ht="15" customHeight="1">
      <c r="A84" s="63"/>
      <c r="B84" s="19">
        <f t="shared" si="0"/>
        <v>2</v>
      </c>
      <c r="C84" s="19">
        <f t="shared" si="0"/>
        <v>4.5999999999999996</v>
      </c>
      <c r="D84" s="19">
        <f t="shared" si="1"/>
        <v>10.725</v>
      </c>
      <c r="E84" s="19">
        <f t="shared" si="2"/>
        <v>6.125</v>
      </c>
      <c r="F84" s="19">
        <f t="shared" si="3"/>
        <v>0</v>
      </c>
      <c r="G84" s="69"/>
      <c r="H84" s="67" t="s">
        <v>47</v>
      </c>
      <c r="I84" s="67"/>
      <c r="J84" s="67"/>
    </row>
    <row r="85" spans="1:10" s="19" customFormat="1">
      <c r="A85" s="63"/>
      <c r="B85" s="19">
        <f t="shared" si="0"/>
        <v>7</v>
      </c>
      <c r="C85" s="19">
        <f t="shared" si="0"/>
        <v>5.5</v>
      </c>
      <c r="D85" s="19">
        <f t="shared" si="1"/>
        <v>6.6000000000000005</v>
      </c>
      <c r="E85" s="19">
        <f t="shared" si="2"/>
        <v>1.1000000000000005</v>
      </c>
      <c r="F85" s="19">
        <f t="shared" si="3"/>
        <v>1</v>
      </c>
      <c r="G85" s="69"/>
      <c r="H85" s="32" t="s">
        <v>21</v>
      </c>
      <c r="I85" s="19">
        <f>SLOPE(I82:I83,H82:H83)</f>
        <v>-5.7142857142857197E-2</v>
      </c>
      <c r="J85" s="19">
        <f>SLOPE(J82:J83,H82:H83)</f>
        <v>-0.82499999999999996</v>
      </c>
    </row>
    <row r="86" spans="1:10" s="19" customFormat="1">
      <c r="A86" s="63"/>
      <c r="B86" s="19">
        <f t="shared" si="0"/>
        <v>14</v>
      </c>
      <c r="C86" s="19">
        <f t="shared" si="0"/>
        <v>5.0999999999999996</v>
      </c>
      <c r="D86" s="19">
        <f t="shared" si="1"/>
        <v>0.82500000000000107</v>
      </c>
      <c r="E86" s="19">
        <f t="shared" si="2"/>
        <v>-4.2749999999999986</v>
      </c>
      <c r="F86" s="19">
        <f t="shared" si="3"/>
        <v>0</v>
      </c>
      <c r="G86" s="69"/>
      <c r="H86" s="32" t="s">
        <v>22</v>
      </c>
      <c r="I86" s="19">
        <f>INTERCEPT(I82:I83,H82:H83)</f>
        <v>5.9</v>
      </c>
      <c r="J86" s="19">
        <f>INTERCEPT(J82:J83,H82:H83)</f>
        <v>12.375</v>
      </c>
    </row>
    <row r="87" spans="1:10" s="19" customFormat="1">
      <c r="A87" s="63"/>
      <c r="B87" s="19">
        <f t="shared" si="0"/>
        <v>25</v>
      </c>
      <c r="C87" s="19">
        <f t="shared" si="0"/>
        <v>6.1</v>
      </c>
      <c r="D87" s="19">
        <f t="shared" si="1"/>
        <v>-8.25</v>
      </c>
      <c r="E87" s="19">
        <f t="shared" si="2"/>
        <v>-14.35</v>
      </c>
      <c r="F87" s="19">
        <f t="shared" si="3"/>
        <v>0</v>
      </c>
      <c r="G87" s="69"/>
      <c r="H87" s="67" t="s">
        <v>48</v>
      </c>
      <c r="I87" s="67"/>
      <c r="J87" s="67"/>
    </row>
    <row r="88" spans="1:10" s="19" customFormat="1">
      <c r="A88" s="63"/>
      <c r="B88" s="19">
        <f t="shared" si="0"/>
        <v>35</v>
      </c>
      <c r="C88" s="19">
        <f t="shared" si="0"/>
        <v>6.9</v>
      </c>
      <c r="D88" s="19">
        <f t="shared" si="1"/>
        <v>-16.5</v>
      </c>
      <c r="E88" s="19">
        <f t="shared" si="2"/>
        <v>-23.4</v>
      </c>
      <c r="F88" s="19">
        <f t="shared" si="3"/>
        <v>1</v>
      </c>
      <c r="G88" s="69"/>
      <c r="H88" s="67" t="s">
        <v>49</v>
      </c>
      <c r="I88" s="67"/>
      <c r="J88" s="41">
        <f>(J85*I86-I85*J86)/(J85-I85)</f>
        <v>5.4181395348837196</v>
      </c>
    </row>
    <row r="89" spans="1:10" s="19" customFormat="1">
      <c r="A89" s="63"/>
      <c r="B89" s="19">
        <f t="shared" si="0"/>
        <v>0</v>
      </c>
      <c r="C89" s="19">
        <f t="shared" si="0"/>
        <v>0</v>
      </c>
      <c r="D89" s="19">
        <f t="shared" si="1"/>
        <v>12.375</v>
      </c>
      <c r="E89" s="19">
        <f t="shared" si="2"/>
        <v>12.375</v>
      </c>
      <c r="F89" s="19">
        <f>H67</f>
        <v>0</v>
      </c>
      <c r="G89" s="69"/>
      <c r="H89" s="67" t="s">
        <v>50</v>
      </c>
      <c r="I89" s="67"/>
      <c r="J89" s="41">
        <f>(J88-J86)/J85</f>
        <v>8.4325581395348852</v>
      </c>
    </row>
    <row r="90" spans="1:10" s="19" customFormat="1">
      <c r="A90" s="63"/>
      <c r="B90" s="67" t="s">
        <v>40</v>
      </c>
      <c r="C90" s="67"/>
      <c r="D90" s="67"/>
      <c r="E90" s="67"/>
      <c r="F90" s="67"/>
      <c r="G90" s="67"/>
      <c r="H90" s="67"/>
      <c r="I90" s="67"/>
      <c r="J90" s="67"/>
    </row>
    <row r="91" spans="1:10" s="19" customFormat="1">
      <c r="A91" s="63"/>
      <c r="B91" s="19" t="s">
        <v>41</v>
      </c>
      <c r="C91" s="19" t="s">
        <v>42</v>
      </c>
      <c r="D91" s="19" t="s">
        <v>13</v>
      </c>
      <c r="E91" s="19" t="s">
        <v>18</v>
      </c>
      <c r="F91" s="19" t="s">
        <v>19</v>
      </c>
      <c r="G91" s="19" t="s">
        <v>43</v>
      </c>
      <c r="H91" s="67" t="s">
        <v>44</v>
      </c>
      <c r="I91" s="67"/>
      <c r="J91" s="67"/>
    </row>
    <row r="92" spans="1:10" s="19" customFormat="1">
      <c r="A92" s="63"/>
      <c r="B92" s="19">
        <f>B53</f>
        <v>-20</v>
      </c>
      <c r="C92" s="19">
        <f>D53</f>
        <v>8.1999999999999993</v>
      </c>
      <c r="D92" s="19">
        <f>$C$73*B92+$D$73</f>
        <v>28.875</v>
      </c>
      <c r="E92" s="19">
        <f>D92-C92</f>
        <v>20.675000000000001</v>
      </c>
      <c r="F92" s="19">
        <f>IF(SIGN(E92*E93)=1,0,1)</f>
        <v>0</v>
      </c>
      <c r="G92" s="69">
        <f>MATCH(1,F92:F100,0)</f>
        <v>3</v>
      </c>
      <c r="H92" s="19" t="s">
        <v>12</v>
      </c>
      <c r="I92" s="19" t="s">
        <v>45</v>
      </c>
      <c r="J92" s="19" t="s">
        <v>46</v>
      </c>
    </row>
    <row r="93" spans="1:10" s="19" customFormat="1">
      <c r="A93" s="63"/>
      <c r="B93" s="19">
        <f t="shared" ref="B93:B100" si="4">B54</f>
        <v>-15</v>
      </c>
      <c r="C93" s="19">
        <f t="shared" ref="C93:C100" si="5">D54</f>
        <v>9.1999999999999993</v>
      </c>
      <c r="D93" s="19">
        <f t="shared" ref="D93:D100" si="6">$C$73*B93+$D$73</f>
        <v>24.75</v>
      </c>
      <c r="E93" s="19">
        <f t="shared" ref="E93:E100" si="7">D93-C93</f>
        <v>15.55</v>
      </c>
      <c r="F93" s="19">
        <f t="shared" ref="F93:F99" si="8">IF(SIGN(E93*E94)=1,0,1)</f>
        <v>0</v>
      </c>
      <c r="G93" s="69"/>
      <c r="H93" s="19">
        <f>INDEX(B92:B100,G92)</f>
        <v>-7</v>
      </c>
      <c r="I93" s="19">
        <f>INDEX(C92:C100,G92)</f>
        <v>14.3</v>
      </c>
      <c r="J93" s="19">
        <f>INDEX(D92:D100,G92)</f>
        <v>18.149999999999999</v>
      </c>
    </row>
    <row r="94" spans="1:10" s="19" customFormat="1">
      <c r="A94" s="63"/>
      <c r="B94" s="19">
        <f t="shared" si="4"/>
        <v>-7</v>
      </c>
      <c r="C94" s="19">
        <f t="shared" si="5"/>
        <v>14.3</v>
      </c>
      <c r="D94" s="19">
        <f t="shared" si="6"/>
        <v>18.149999999999999</v>
      </c>
      <c r="E94" s="19">
        <f t="shared" si="7"/>
        <v>3.8499999999999979</v>
      </c>
      <c r="F94" s="19">
        <f t="shared" si="8"/>
        <v>1</v>
      </c>
      <c r="G94" s="69"/>
      <c r="H94" s="19">
        <f>INDEX(B92:B100,G92+1)</f>
        <v>2</v>
      </c>
      <c r="I94" s="19">
        <f>INDEX(C92:C100,G92+1)</f>
        <v>18.8</v>
      </c>
      <c r="J94" s="19">
        <f>INDEX(D92:D100,G92+1)</f>
        <v>10.725</v>
      </c>
    </row>
    <row r="95" spans="1:10" s="19" customFormat="1">
      <c r="A95" s="63"/>
      <c r="B95" s="19">
        <f t="shared" si="4"/>
        <v>2</v>
      </c>
      <c r="C95" s="19">
        <f t="shared" si="5"/>
        <v>18.8</v>
      </c>
      <c r="D95" s="19">
        <f t="shared" si="6"/>
        <v>10.725</v>
      </c>
      <c r="E95" s="19">
        <f t="shared" si="7"/>
        <v>-8.0750000000000011</v>
      </c>
      <c r="F95" s="19">
        <f t="shared" si="8"/>
        <v>0</v>
      </c>
      <c r="G95" s="69"/>
      <c r="H95" s="67" t="s">
        <v>47</v>
      </c>
      <c r="I95" s="67"/>
      <c r="J95" s="67"/>
    </row>
    <row r="96" spans="1:10" s="19" customFormat="1">
      <c r="A96" s="63"/>
      <c r="B96" s="19">
        <f t="shared" si="4"/>
        <v>7</v>
      </c>
      <c r="C96" s="19">
        <f t="shared" si="5"/>
        <v>20.100000000000001</v>
      </c>
      <c r="D96" s="19">
        <f t="shared" si="6"/>
        <v>6.6000000000000005</v>
      </c>
      <c r="E96" s="19">
        <f t="shared" si="7"/>
        <v>-13.5</v>
      </c>
      <c r="F96" s="19">
        <f t="shared" si="8"/>
        <v>0</v>
      </c>
      <c r="G96" s="69"/>
      <c r="H96" s="32" t="s">
        <v>21</v>
      </c>
      <c r="I96" s="19">
        <f>SLOPE(I93:I94,H93:H94)</f>
        <v>0.5</v>
      </c>
      <c r="J96" s="19">
        <f>SLOPE(J93:J94,H93:H94)</f>
        <v>-0.82499999999999984</v>
      </c>
    </row>
    <row r="97" spans="1:10" s="19" customFormat="1">
      <c r="A97" s="63"/>
      <c r="B97" s="19">
        <f t="shared" si="4"/>
        <v>14</v>
      </c>
      <c r="C97" s="19">
        <f t="shared" si="5"/>
        <v>20.100000000000001</v>
      </c>
      <c r="D97" s="19">
        <f t="shared" si="6"/>
        <v>0.82500000000000107</v>
      </c>
      <c r="E97" s="19">
        <f t="shared" si="7"/>
        <v>-19.274999999999999</v>
      </c>
      <c r="F97" s="19">
        <f t="shared" si="8"/>
        <v>0</v>
      </c>
      <c r="G97" s="69"/>
      <c r="H97" s="32" t="s">
        <v>22</v>
      </c>
      <c r="I97" s="19">
        <f>INTERCEPT(I93:I94,H93:H94)</f>
        <v>17.8</v>
      </c>
      <c r="J97" s="19">
        <f>INTERCEPT(J93:J94,H93:H94)</f>
        <v>12.375</v>
      </c>
    </row>
    <row r="98" spans="1:10" s="19" customFormat="1">
      <c r="A98" s="63"/>
      <c r="B98" s="19">
        <f t="shared" si="4"/>
        <v>25</v>
      </c>
      <c r="C98" s="19">
        <f t="shared" si="5"/>
        <v>20</v>
      </c>
      <c r="D98" s="19">
        <f t="shared" si="6"/>
        <v>-8.25</v>
      </c>
      <c r="E98" s="19">
        <f t="shared" si="7"/>
        <v>-28.25</v>
      </c>
      <c r="F98" s="19">
        <f t="shared" si="8"/>
        <v>0</v>
      </c>
      <c r="G98" s="69"/>
      <c r="H98" s="67" t="s">
        <v>48</v>
      </c>
      <c r="I98" s="67"/>
      <c r="J98" s="67"/>
    </row>
    <row r="99" spans="1:10" s="19" customFormat="1">
      <c r="A99" s="63"/>
      <c r="B99" s="19">
        <f t="shared" si="4"/>
        <v>35</v>
      </c>
      <c r="C99" s="19">
        <f t="shared" si="5"/>
        <v>20</v>
      </c>
      <c r="D99" s="19">
        <f t="shared" si="6"/>
        <v>-16.5</v>
      </c>
      <c r="E99" s="19">
        <f t="shared" si="7"/>
        <v>-36.5</v>
      </c>
      <c r="F99" s="19">
        <f t="shared" si="8"/>
        <v>1</v>
      </c>
      <c r="G99" s="69"/>
      <c r="H99" s="67" t="s">
        <v>49</v>
      </c>
      <c r="I99" s="67"/>
      <c r="J99" s="41">
        <f>(J96*I97-I96*J97)/(J96-I96)</f>
        <v>15.752830188679244</v>
      </c>
    </row>
    <row r="100" spans="1:10" s="19" customFormat="1">
      <c r="A100" s="63"/>
      <c r="B100" s="19">
        <f t="shared" si="4"/>
        <v>0</v>
      </c>
      <c r="C100" s="19">
        <f t="shared" si="5"/>
        <v>0</v>
      </c>
      <c r="D100" s="19">
        <f t="shared" si="6"/>
        <v>12.375</v>
      </c>
      <c r="E100" s="19">
        <f t="shared" si="7"/>
        <v>12.375</v>
      </c>
      <c r="F100" s="19">
        <f>F89</f>
        <v>0</v>
      </c>
      <c r="G100" s="69"/>
      <c r="H100" s="67" t="s">
        <v>50</v>
      </c>
      <c r="I100" s="67"/>
      <c r="J100" s="41">
        <f>(J99-J97)/J96</f>
        <v>-4.0943396226415087</v>
      </c>
    </row>
    <row r="101" spans="1:10" s="19" customFormat="1" ht="15" customHeight="1">
      <c r="A101" s="63" t="s">
        <v>52</v>
      </c>
      <c r="B101" s="64" t="s">
        <v>51</v>
      </c>
      <c r="C101" s="64"/>
      <c r="D101" s="64"/>
      <c r="E101" s="64"/>
      <c r="F101" s="64"/>
      <c r="G101" s="64"/>
      <c r="H101" s="64"/>
      <c r="I101" s="64"/>
      <c r="J101" s="64"/>
    </row>
    <row r="102" spans="1:10" s="19" customFormat="1" ht="15" customHeight="1">
      <c r="A102" s="63"/>
      <c r="B102" s="18" t="s">
        <v>28</v>
      </c>
      <c r="C102" s="32" t="s">
        <v>12</v>
      </c>
      <c r="D102" s="33" t="s">
        <v>13</v>
      </c>
      <c r="E102" s="67"/>
      <c r="F102" s="67"/>
      <c r="G102" s="67"/>
      <c r="H102" s="67"/>
      <c r="I102" s="67"/>
      <c r="J102" s="67"/>
    </row>
    <row r="103" spans="1:10" s="19" customFormat="1" ht="15" customHeight="1">
      <c r="A103" s="63"/>
      <c r="B103" s="32">
        <v>1</v>
      </c>
      <c r="C103" s="32">
        <f>G66-0.01</f>
        <v>-13.01</v>
      </c>
      <c r="D103" s="33">
        <f>H66</f>
        <v>23.1</v>
      </c>
      <c r="E103" s="67"/>
      <c r="F103" s="67"/>
      <c r="G103" s="67"/>
      <c r="H103" s="67"/>
      <c r="I103" s="67"/>
      <c r="J103" s="67"/>
    </row>
    <row r="104" spans="1:10" s="19" customFormat="1" ht="15" customHeight="1">
      <c r="A104" s="63"/>
      <c r="B104" s="32">
        <v>2</v>
      </c>
      <c r="C104" s="32">
        <f>G67</f>
        <v>-13</v>
      </c>
      <c r="D104" s="32">
        <f>H67</f>
        <v>0</v>
      </c>
      <c r="E104" s="67"/>
      <c r="F104" s="67"/>
      <c r="G104" s="67"/>
      <c r="H104" s="67"/>
      <c r="I104" s="67"/>
      <c r="J104" s="67"/>
    </row>
    <row r="105" spans="1:10" s="19" customFormat="1" ht="15.75" customHeight="1">
      <c r="A105" s="63"/>
      <c r="B105" s="34"/>
      <c r="C105" s="34" t="s">
        <v>16</v>
      </c>
      <c r="D105" s="34" t="s">
        <v>17</v>
      </c>
      <c r="E105" s="67"/>
      <c r="F105" s="67"/>
      <c r="G105" s="67"/>
      <c r="H105" s="67"/>
      <c r="I105" s="67"/>
      <c r="J105" s="67"/>
    </row>
    <row r="106" spans="1:10" s="19" customFormat="1" ht="15.75" customHeight="1">
      <c r="A106" s="63"/>
      <c r="B106" s="18" t="s">
        <v>29</v>
      </c>
      <c r="C106" s="42" cm="1">
        <f t="array" ref="C106:D106">LINEST(D103:D104,C103:C104,1)</f>
        <v>-2310.0000000000491</v>
      </c>
      <c r="D106" s="36">
        <v>-30030.000000000637</v>
      </c>
      <c r="E106" s="67"/>
      <c r="F106" s="67"/>
      <c r="G106" s="67"/>
      <c r="H106" s="67"/>
      <c r="I106" s="67"/>
      <c r="J106" s="67"/>
    </row>
    <row r="107" spans="1:10" s="19" customFormat="1" ht="15" customHeight="1">
      <c r="A107" s="63"/>
      <c r="B107" s="67" t="s">
        <v>39</v>
      </c>
      <c r="C107" s="67"/>
      <c r="D107" s="67"/>
      <c r="E107" s="67"/>
      <c r="F107" s="67"/>
      <c r="G107" s="67"/>
      <c r="H107" s="67"/>
      <c r="I107" s="67"/>
      <c r="J107" s="67"/>
    </row>
    <row r="108" spans="1:10" s="19" customFormat="1" ht="15" customHeight="1">
      <c r="A108" s="63"/>
      <c r="B108" s="19" t="s">
        <v>41</v>
      </c>
      <c r="C108" s="19" t="s">
        <v>42</v>
      </c>
      <c r="D108" s="19" t="s">
        <v>13</v>
      </c>
      <c r="E108" s="19" t="s">
        <v>18</v>
      </c>
      <c r="F108" s="19" t="s">
        <v>19</v>
      </c>
      <c r="G108" s="19" t="s">
        <v>43</v>
      </c>
      <c r="H108" s="67" t="s">
        <v>44</v>
      </c>
      <c r="I108" s="67"/>
      <c r="J108" s="67"/>
    </row>
    <row r="109" spans="1:10" s="19" customFormat="1" ht="15" customHeight="1">
      <c r="A109" s="63"/>
      <c r="B109" s="19">
        <f>B53</f>
        <v>-20</v>
      </c>
      <c r="C109" s="19">
        <f>C53</f>
        <v>0</v>
      </c>
      <c r="D109" s="19">
        <f>$C$106*B109+$D$106</f>
        <v>16170.000000000346</v>
      </c>
      <c r="E109" s="19">
        <f t="shared" ref="E109:E117" si="9">D109-C109</f>
        <v>16170.000000000346</v>
      </c>
      <c r="F109" s="19">
        <f>IF(SIGN(E109*E110)=1,0,1)</f>
        <v>0</v>
      </c>
      <c r="G109" s="69">
        <f>MATCH(1,F109:F117,0)</f>
        <v>2</v>
      </c>
      <c r="H109" s="19" t="s">
        <v>12</v>
      </c>
      <c r="I109" s="19" t="s">
        <v>45</v>
      </c>
      <c r="J109" s="19" t="s">
        <v>46</v>
      </c>
    </row>
    <row r="110" spans="1:10" s="19" customFormat="1" ht="15" customHeight="1">
      <c r="A110" s="63"/>
      <c r="B110" s="19">
        <f t="shared" ref="B110:C117" si="10">B54</f>
        <v>-15</v>
      </c>
      <c r="C110" s="19">
        <f t="shared" si="10"/>
        <v>6.4</v>
      </c>
      <c r="D110" s="19">
        <f>$C$106*B110+$D$106</f>
        <v>4620.0000000000982</v>
      </c>
      <c r="E110" s="19">
        <f t="shared" si="9"/>
        <v>4613.6000000000986</v>
      </c>
      <c r="F110" s="19">
        <f t="shared" ref="F110:F116" si="11">IF(SIGN(E110*E111)=1,0,1)</f>
        <v>1</v>
      </c>
      <c r="G110" s="69"/>
      <c r="H110" s="19">
        <f>INDEX(B109:B117,G109)</f>
        <v>-15</v>
      </c>
      <c r="I110" s="19">
        <f>INDEX(C109:C117,G109)</f>
        <v>6.4</v>
      </c>
      <c r="J110" s="19">
        <f>INDEX(D109:D117,G109)</f>
        <v>4620.0000000000982</v>
      </c>
    </row>
    <row r="111" spans="1:10" s="19" customFormat="1" ht="15" customHeight="1">
      <c r="A111" s="63"/>
      <c r="B111" s="19">
        <f t="shared" si="10"/>
        <v>-7</v>
      </c>
      <c r="C111" s="19">
        <f t="shared" si="10"/>
        <v>4.2</v>
      </c>
      <c r="D111" s="19">
        <f t="shared" ref="D111:D117" si="12">$C$106*B111+$D$106</f>
        <v>-13860.000000000293</v>
      </c>
      <c r="E111" s="19">
        <f t="shared" si="9"/>
        <v>-13864.200000000294</v>
      </c>
      <c r="F111" s="19">
        <f t="shared" si="11"/>
        <v>0</v>
      </c>
      <c r="G111" s="69"/>
      <c r="H111" s="19">
        <f>INDEX(B109:B117,G109+1)</f>
        <v>-7</v>
      </c>
      <c r="I111" s="19">
        <f>INDEX(C109:C117,G109+1)</f>
        <v>4.2</v>
      </c>
      <c r="J111" s="19">
        <f>INDEX(D109:D117,G109+1)</f>
        <v>-13860.000000000293</v>
      </c>
    </row>
    <row r="112" spans="1:10" s="19" customFormat="1" ht="15" customHeight="1">
      <c r="A112" s="63"/>
      <c r="B112" s="19">
        <f t="shared" si="10"/>
        <v>2</v>
      </c>
      <c r="C112" s="19">
        <f t="shared" si="10"/>
        <v>4.5999999999999996</v>
      </c>
      <c r="D112" s="19">
        <f t="shared" si="12"/>
        <v>-34650.000000000735</v>
      </c>
      <c r="E112" s="19">
        <f t="shared" si="9"/>
        <v>-34654.600000000733</v>
      </c>
      <c r="F112" s="19">
        <f t="shared" si="11"/>
        <v>0</v>
      </c>
      <c r="G112" s="69"/>
      <c r="H112" s="67" t="s">
        <v>47</v>
      </c>
      <c r="I112" s="67"/>
      <c r="J112" s="67"/>
    </row>
    <row r="113" spans="1:11" s="19" customFormat="1" ht="15" customHeight="1">
      <c r="A113" s="63"/>
      <c r="B113" s="19">
        <f t="shared" si="10"/>
        <v>7</v>
      </c>
      <c r="C113" s="19">
        <f t="shared" si="10"/>
        <v>5.5</v>
      </c>
      <c r="D113" s="19">
        <f>$C$106*B113+$D$106</f>
        <v>-46200.000000000982</v>
      </c>
      <c r="E113" s="19">
        <f t="shared" si="9"/>
        <v>-46205.500000000982</v>
      </c>
      <c r="F113" s="19">
        <f t="shared" si="11"/>
        <v>0</v>
      </c>
      <c r="G113" s="69"/>
      <c r="H113" s="32" t="s">
        <v>21</v>
      </c>
      <c r="I113" s="19">
        <f>SLOPE(I110:I111,H110:H111)</f>
        <v>-0.27500000000000002</v>
      </c>
      <c r="J113" s="19">
        <f>SLOPE(J110:J111,H110:H111)</f>
        <v>-2310.0000000000491</v>
      </c>
    </row>
    <row r="114" spans="1:11" s="19" customFormat="1" ht="15" customHeight="1">
      <c r="A114" s="63"/>
      <c r="B114" s="19">
        <f t="shared" si="10"/>
        <v>14</v>
      </c>
      <c r="C114" s="19">
        <f t="shared" si="10"/>
        <v>5.0999999999999996</v>
      </c>
      <c r="D114" s="19">
        <f t="shared" si="12"/>
        <v>-62370.000000001324</v>
      </c>
      <c r="E114" s="19">
        <f t="shared" si="9"/>
        <v>-62375.100000001323</v>
      </c>
      <c r="F114" s="19">
        <f t="shared" si="11"/>
        <v>0</v>
      </c>
      <c r="G114" s="69"/>
      <c r="H114" s="32" t="s">
        <v>22</v>
      </c>
      <c r="I114" s="19">
        <f>INTERCEPT(I110:I111,H110:H111)</f>
        <v>2.2750000000000004</v>
      </c>
      <c r="J114" s="19">
        <f>INTERCEPT(J110:J111,H110:H111)</f>
        <v>-30030.000000000637</v>
      </c>
    </row>
    <row r="115" spans="1:11" s="19" customFormat="1" ht="15.75" customHeight="1">
      <c r="A115" s="63"/>
      <c r="B115" s="19">
        <f t="shared" si="10"/>
        <v>25</v>
      </c>
      <c r="C115" s="19">
        <f t="shared" si="10"/>
        <v>6.1</v>
      </c>
      <c r="D115" s="19">
        <f t="shared" si="12"/>
        <v>-87780.000000001863</v>
      </c>
      <c r="E115" s="19">
        <f t="shared" si="9"/>
        <v>-87786.100000001868</v>
      </c>
      <c r="F115" s="19">
        <f t="shared" si="11"/>
        <v>0</v>
      </c>
      <c r="G115" s="69"/>
      <c r="H115" s="67" t="s">
        <v>48</v>
      </c>
      <c r="I115" s="67"/>
      <c r="J115" s="67"/>
      <c r="K115" s="43" t="s">
        <v>53</v>
      </c>
    </row>
    <row r="116" spans="1:11" s="19" customFormat="1" ht="15" customHeight="1">
      <c r="A116" s="63"/>
      <c r="B116" s="19">
        <f t="shared" si="10"/>
        <v>35</v>
      </c>
      <c r="C116" s="19">
        <f t="shared" si="10"/>
        <v>6.9</v>
      </c>
      <c r="D116" s="19">
        <f t="shared" si="12"/>
        <v>-110880.00000000236</v>
      </c>
      <c r="E116" s="19">
        <f t="shared" si="9"/>
        <v>-110886.90000000235</v>
      </c>
      <c r="F116" s="19">
        <f t="shared" si="11"/>
        <v>0</v>
      </c>
      <c r="G116" s="69"/>
      <c r="H116" s="67" t="s">
        <v>50</v>
      </c>
      <c r="I116" s="67"/>
      <c r="J116" s="41">
        <f>(J113*I114-I113*J114)/(J113-I113)</f>
        <v>5.8506965114894642</v>
      </c>
      <c r="K116" s="19">
        <f>J116</f>
        <v>5.8506965114894642</v>
      </c>
    </row>
    <row r="117" spans="1:11" s="19" customFormat="1" ht="15.75" customHeight="1">
      <c r="A117" s="63"/>
      <c r="B117" s="19">
        <f t="shared" si="10"/>
        <v>0</v>
      </c>
      <c r="C117" s="19">
        <f t="shared" si="10"/>
        <v>0</v>
      </c>
      <c r="D117" s="19">
        <f t="shared" si="12"/>
        <v>-30030.000000000637</v>
      </c>
      <c r="E117" s="19">
        <f t="shared" si="9"/>
        <v>-30030.000000000637</v>
      </c>
      <c r="F117" s="19">
        <f>F89</f>
        <v>0</v>
      </c>
      <c r="G117" s="69"/>
      <c r="H117" s="67" t="s">
        <v>49</v>
      </c>
      <c r="I117" s="67"/>
      <c r="J117" s="41">
        <f>ROUND((J116-J114)/J113,1)</f>
        <v>-13</v>
      </c>
      <c r="K117" s="29">
        <f>G63</f>
        <v>-15</v>
      </c>
    </row>
    <row r="118" spans="1:11" s="19" customFormat="1" ht="15" customHeight="1">
      <c r="A118" s="63"/>
      <c r="B118" s="67" t="s">
        <v>40</v>
      </c>
      <c r="C118" s="67"/>
      <c r="D118" s="67"/>
      <c r="E118" s="67"/>
      <c r="F118" s="67"/>
      <c r="G118" s="67"/>
      <c r="H118" s="67"/>
      <c r="I118" s="67"/>
      <c r="J118" s="67"/>
    </row>
    <row r="119" spans="1:11" s="19" customFormat="1" ht="15" customHeight="1">
      <c r="A119" s="63"/>
      <c r="B119" s="19" t="s">
        <v>41</v>
      </c>
      <c r="C119" s="19" t="s">
        <v>42</v>
      </c>
      <c r="D119" s="19" t="s">
        <v>13</v>
      </c>
      <c r="E119" s="19" t="s">
        <v>18</v>
      </c>
      <c r="F119" s="19" t="s">
        <v>19</v>
      </c>
      <c r="G119" s="19" t="s">
        <v>43</v>
      </c>
      <c r="H119" s="67" t="s">
        <v>44</v>
      </c>
      <c r="I119" s="67"/>
      <c r="J119" s="67"/>
    </row>
    <row r="120" spans="1:11" s="19" customFormat="1" ht="15" customHeight="1">
      <c r="A120" s="63"/>
      <c r="B120" s="19">
        <f>B109</f>
        <v>-20</v>
      </c>
      <c r="C120" s="19">
        <f>D53</f>
        <v>8.1999999999999993</v>
      </c>
      <c r="D120" s="19">
        <f>$C$106*B120+$D$106</f>
        <v>16170.000000000346</v>
      </c>
      <c r="E120" s="19">
        <f>D120-C120</f>
        <v>16161.800000000345</v>
      </c>
      <c r="F120" s="19">
        <f>IF(SIGN(E120*E121)=1,0,1)</f>
        <v>0</v>
      </c>
      <c r="G120" s="69">
        <f>MATCH(1,F120:F128,0)</f>
        <v>2</v>
      </c>
      <c r="H120" s="19" t="s">
        <v>12</v>
      </c>
      <c r="I120" s="19" t="s">
        <v>45</v>
      </c>
      <c r="J120" s="19" t="s">
        <v>46</v>
      </c>
    </row>
    <row r="121" spans="1:11" s="19" customFormat="1" ht="15" customHeight="1">
      <c r="A121" s="63"/>
      <c r="B121" s="19">
        <f t="shared" ref="B121:B128" si="13">B110</f>
        <v>-15</v>
      </c>
      <c r="C121" s="19">
        <f t="shared" ref="C121:C128" si="14">D54</f>
        <v>9.1999999999999993</v>
      </c>
      <c r="D121" s="19">
        <f t="shared" ref="D121:D128" si="15">$C$106*B121+$D$106</f>
        <v>4620.0000000000982</v>
      </c>
      <c r="E121" s="19">
        <f t="shared" ref="E121:E128" si="16">D121-C121</f>
        <v>4610.8000000000984</v>
      </c>
      <c r="F121" s="19">
        <f t="shared" ref="F121:F127" si="17">IF(SIGN(E121*E122)=1,0,1)</f>
        <v>1</v>
      </c>
      <c r="G121" s="69"/>
      <c r="H121" s="19">
        <f>INDEX(B120:B128,G120)</f>
        <v>-15</v>
      </c>
      <c r="I121" s="19">
        <f>INDEX(C120:C128,G120)</f>
        <v>9.1999999999999993</v>
      </c>
      <c r="J121" s="19">
        <f>INDEX(D120:D128,G120)</f>
        <v>4620.0000000000982</v>
      </c>
    </row>
    <row r="122" spans="1:11" s="19" customFormat="1" ht="15" customHeight="1">
      <c r="A122" s="63"/>
      <c r="B122" s="19">
        <f t="shared" si="13"/>
        <v>-7</v>
      </c>
      <c r="C122" s="19">
        <f t="shared" si="14"/>
        <v>14.3</v>
      </c>
      <c r="D122" s="19">
        <f t="shared" si="15"/>
        <v>-13860.000000000293</v>
      </c>
      <c r="E122" s="19">
        <f t="shared" si="16"/>
        <v>-13874.300000000292</v>
      </c>
      <c r="F122" s="19">
        <f t="shared" si="17"/>
        <v>0</v>
      </c>
      <c r="G122" s="69"/>
      <c r="H122" s="19">
        <f>INDEX(B120:B128,G120+1)</f>
        <v>-7</v>
      </c>
      <c r="I122" s="19">
        <f>INDEX(C120:C128,G120+1)</f>
        <v>14.3</v>
      </c>
      <c r="J122" s="19">
        <f>INDEX(D120:D128,G120+1)</f>
        <v>-13860.000000000293</v>
      </c>
    </row>
    <row r="123" spans="1:11" s="19" customFormat="1" ht="15" customHeight="1">
      <c r="A123" s="63"/>
      <c r="B123" s="19">
        <f t="shared" si="13"/>
        <v>2</v>
      </c>
      <c r="C123" s="19">
        <f t="shared" si="14"/>
        <v>18.8</v>
      </c>
      <c r="D123" s="19">
        <f t="shared" si="15"/>
        <v>-34650.000000000735</v>
      </c>
      <c r="E123" s="19">
        <f t="shared" si="16"/>
        <v>-34668.800000000738</v>
      </c>
      <c r="F123" s="19">
        <f t="shared" si="17"/>
        <v>0</v>
      </c>
      <c r="G123" s="69"/>
      <c r="H123" s="67" t="s">
        <v>47</v>
      </c>
      <c r="I123" s="67"/>
      <c r="J123" s="67"/>
    </row>
    <row r="124" spans="1:11" s="19" customFormat="1" ht="15" customHeight="1">
      <c r="A124" s="63"/>
      <c r="B124" s="19">
        <f t="shared" si="13"/>
        <v>7</v>
      </c>
      <c r="C124" s="19">
        <f t="shared" si="14"/>
        <v>20.100000000000001</v>
      </c>
      <c r="D124" s="19">
        <f t="shared" si="15"/>
        <v>-46200.000000000982</v>
      </c>
      <c r="E124" s="19">
        <f t="shared" si="16"/>
        <v>-46220.100000000981</v>
      </c>
      <c r="F124" s="19">
        <f t="shared" si="17"/>
        <v>0</v>
      </c>
      <c r="G124" s="69"/>
      <c r="H124" s="32" t="s">
        <v>21</v>
      </c>
      <c r="I124" s="19">
        <f>SLOPE(I121:I122,H121:H122)</f>
        <v>0.63750000000000018</v>
      </c>
      <c r="J124" s="19">
        <f>SLOPE(J121:J122,H121:H122)</f>
        <v>-2310.0000000000491</v>
      </c>
    </row>
    <row r="125" spans="1:11" s="19" customFormat="1" ht="15" customHeight="1">
      <c r="A125" s="63"/>
      <c r="B125" s="19">
        <f t="shared" si="13"/>
        <v>14</v>
      </c>
      <c r="C125" s="19">
        <f t="shared" si="14"/>
        <v>20.100000000000001</v>
      </c>
      <c r="D125" s="19">
        <f t="shared" si="15"/>
        <v>-62370.000000001324</v>
      </c>
      <c r="E125" s="19">
        <f>D125-C125</f>
        <v>-62390.100000001323</v>
      </c>
      <c r="F125" s="19">
        <f>IF(SIGN(E125*E126)=1,0,1)</f>
        <v>0</v>
      </c>
      <c r="G125" s="69"/>
      <c r="H125" s="32" t="s">
        <v>22</v>
      </c>
      <c r="I125" s="19">
        <f>INTERCEPT(I121:I122,H121:H122)</f>
        <v>18.762500000000003</v>
      </c>
      <c r="J125" s="19">
        <f>INTERCEPT(J121:J122,H121:H122)</f>
        <v>-30030.000000000637</v>
      </c>
    </row>
    <row r="126" spans="1:11" s="19" customFormat="1" ht="15.75" customHeight="1">
      <c r="A126" s="63"/>
      <c r="B126" s="19">
        <f t="shared" si="13"/>
        <v>25</v>
      </c>
      <c r="C126" s="19">
        <f t="shared" si="14"/>
        <v>20</v>
      </c>
      <c r="D126" s="19">
        <f t="shared" si="15"/>
        <v>-87780.000000001863</v>
      </c>
      <c r="E126" s="19">
        <f t="shared" si="16"/>
        <v>-87800.000000001863</v>
      </c>
      <c r="F126" s="19">
        <f t="shared" si="17"/>
        <v>0</v>
      </c>
      <c r="G126" s="69"/>
      <c r="H126" s="67" t="s">
        <v>48</v>
      </c>
      <c r="I126" s="67"/>
      <c r="J126" s="67"/>
      <c r="K126" s="43" t="s">
        <v>53</v>
      </c>
    </row>
    <row r="127" spans="1:11" s="19" customFormat="1">
      <c r="A127" s="63"/>
      <c r="B127" s="19">
        <f t="shared" si="13"/>
        <v>35</v>
      </c>
      <c r="C127" s="19">
        <f t="shared" si="14"/>
        <v>20</v>
      </c>
      <c r="D127" s="19">
        <f t="shared" si="15"/>
        <v>-110880.00000000236</v>
      </c>
      <c r="E127" s="19">
        <f t="shared" si="16"/>
        <v>-110900.00000000236</v>
      </c>
      <c r="F127" s="19">
        <f t="shared" si="17"/>
        <v>0</v>
      </c>
      <c r="G127" s="69"/>
      <c r="H127" s="67" t="s">
        <v>50</v>
      </c>
      <c r="I127" s="67"/>
      <c r="J127" s="41">
        <f>(J124*I125-I124*J125)/(J124-I124)</f>
        <v>10.472109969651235</v>
      </c>
      <c r="K127" s="19">
        <f>J127</f>
        <v>10.472109969651235</v>
      </c>
    </row>
    <row r="128" spans="1:11" s="19" customFormat="1">
      <c r="A128" s="63"/>
      <c r="B128" s="19">
        <f t="shared" si="13"/>
        <v>0</v>
      </c>
      <c r="C128" s="19">
        <f t="shared" si="14"/>
        <v>0</v>
      </c>
      <c r="D128" s="19">
        <f t="shared" si="15"/>
        <v>-30030.000000000637</v>
      </c>
      <c r="E128" s="19">
        <f t="shared" si="16"/>
        <v>-30030.000000000637</v>
      </c>
      <c r="F128" s="19">
        <f>F89</f>
        <v>0</v>
      </c>
      <c r="G128" s="69"/>
      <c r="H128" s="67" t="s">
        <v>49</v>
      </c>
      <c r="I128" s="67"/>
      <c r="J128" s="41">
        <f>ROUND((J127-J125)/J124,1)</f>
        <v>-13</v>
      </c>
      <c r="K128" s="29">
        <f>G63</f>
        <v>-15</v>
      </c>
    </row>
    <row r="129" spans="1:11" s="19" customFormat="1"/>
    <row r="130" spans="1:11" s="19" customFormat="1"/>
    <row r="131" spans="1:11" s="19" customFormat="1">
      <c r="A131" s="70" t="s">
        <v>64</v>
      </c>
      <c r="B131" s="71"/>
      <c r="C131" s="71"/>
      <c r="D131" s="72" t="s">
        <v>65</v>
      </c>
      <c r="E131" s="72"/>
      <c r="F131" s="72"/>
      <c r="G131" s="72"/>
      <c r="H131" s="72"/>
      <c r="I131" s="72"/>
      <c r="J131" s="72"/>
      <c r="K131" s="72"/>
    </row>
    <row r="132" spans="1:11" s="19" customFormat="1">
      <c r="A132" s="70"/>
      <c r="B132" s="71"/>
      <c r="C132" s="71"/>
      <c r="D132" s="22">
        <v>-20</v>
      </c>
      <c r="E132" s="22">
        <v>-15</v>
      </c>
      <c r="F132" s="22">
        <v>-7</v>
      </c>
      <c r="G132" s="22">
        <v>2</v>
      </c>
      <c r="H132" s="22">
        <v>7</v>
      </c>
      <c r="I132" s="22">
        <v>14</v>
      </c>
      <c r="J132" s="22">
        <v>25</v>
      </c>
      <c r="K132" s="22">
        <v>35</v>
      </c>
    </row>
    <row r="133" spans="1:11" s="19" customFormat="1">
      <c r="A133" s="73" t="s">
        <v>57</v>
      </c>
      <c r="B133" s="74" t="s">
        <v>58</v>
      </c>
      <c r="C133" s="44" t="s">
        <v>55</v>
      </c>
      <c r="D133" s="45">
        <v>3.3</v>
      </c>
      <c r="E133" s="45">
        <v>4.5</v>
      </c>
      <c r="F133" s="45">
        <v>4</v>
      </c>
      <c r="G133" s="45">
        <v>5.5</v>
      </c>
      <c r="H133" s="45">
        <v>6.4</v>
      </c>
      <c r="I133" s="45">
        <v>7.3</v>
      </c>
      <c r="J133" s="45">
        <v>8.4</v>
      </c>
      <c r="K133" s="45">
        <v>11.6</v>
      </c>
    </row>
    <row r="134" spans="1:11" s="19" customFormat="1">
      <c r="A134" s="73"/>
      <c r="B134" s="74"/>
      <c r="C134" s="46" t="s">
        <v>56</v>
      </c>
      <c r="D134" s="45">
        <v>7.7</v>
      </c>
      <c r="E134" s="45">
        <v>13.6</v>
      </c>
      <c r="F134" s="45">
        <v>17</v>
      </c>
      <c r="G134" s="45">
        <v>18.600000000000001</v>
      </c>
      <c r="H134" s="45">
        <v>20</v>
      </c>
      <c r="I134" s="45">
        <v>20</v>
      </c>
      <c r="J134" s="45">
        <v>20</v>
      </c>
      <c r="K134" s="45">
        <v>20</v>
      </c>
    </row>
    <row r="135" spans="1:11" s="19" customFormat="1">
      <c r="A135" s="73" t="s">
        <v>59</v>
      </c>
      <c r="B135" s="74" t="s">
        <v>58</v>
      </c>
      <c r="C135" s="44" t="s">
        <v>55</v>
      </c>
      <c r="D135" s="45">
        <v>3.5</v>
      </c>
      <c r="E135" s="45">
        <v>4.2</v>
      </c>
      <c r="F135" s="45">
        <v>3.7</v>
      </c>
      <c r="G135" s="45">
        <v>5.0999999999999996</v>
      </c>
      <c r="H135" s="45">
        <v>5.9</v>
      </c>
      <c r="I135" s="45">
        <v>6.8</v>
      </c>
      <c r="J135" s="45">
        <v>8.1</v>
      </c>
      <c r="K135" s="45">
        <v>8.8000000000000007</v>
      </c>
    </row>
    <row r="136" spans="1:11" s="19" customFormat="1">
      <c r="A136" s="73"/>
      <c r="B136" s="74"/>
      <c r="C136" s="46" t="s">
        <v>56</v>
      </c>
      <c r="D136" s="45">
        <v>10.7</v>
      </c>
      <c r="E136" s="45">
        <v>13.3</v>
      </c>
      <c r="F136" s="45">
        <v>16.7</v>
      </c>
      <c r="G136" s="45">
        <v>18.100000000000001</v>
      </c>
      <c r="H136" s="45">
        <v>20</v>
      </c>
      <c r="I136" s="45">
        <v>20</v>
      </c>
      <c r="J136" s="45">
        <v>20</v>
      </c>
      <c r="K136" s="45">
        <v>20</v>
      </c>
    </row>
    <row r="137" spans="1:11" s="19" customFormat="1">
      <c r="A137" s="73" t="s">
        <v>60</v>
      </c>
      <c r="B137" s="74" t="s">
        <v>58</v>
      </c>
      <c r="C137" s="44" t="s">
        <v>55</v>
      </c>
      <c r="D137" s="45">
        <v>3.8</v>
      </c>
      <c r="E137" s="45">
        <v>3.9</v>
      </c>
      <c r="F137" s="45">
        <v>3.3</v>
      </c>
      <c r="G137" s="45">
        <v>4.5</v>
      </c>
      <c r="H137" s="45">
        <v>5.4</v>
      </c>
      <c r="I137" s="45">
        <v>6.3</v>
      </c>
      <c r="J137" s="45">
        <v>7.6</v>
      </c>
      <c r="K137" s="45">
        <v>8.1999999999999993</v>
      </c>
    </row>
    <row r="138" spans="1:11" s="19" customFormat="1">
      <c r="A138" s="73"/>
      <c r="B138" s="74"/>
      <c r="C138" s="46" t="s">
        <v>56</v>
      </c>
      <c r="D138" s="45">
        <v>11.3</v>
      </c>
      <c r="E138" s="45">
        <v>13.1</v>
      </c>
      <c r="F138" s="45">
        <v>16.100000000000001</v>
      </c>
      <c r="G138" s="45">
        <v>18.399999999999999</v>
      </c>
      <c r="H138" s="45">
        <v>20</v>
      </c>
      <c r="I138" s="45">
        <v>20</v>
      </c>
      <c r="J138" s="45">
        <v>20</v>
      </c>
      <c r="K138" s="45">
        <v>20</v>
      </c>
    </row>
    <row r="139" spans="1:11" s="19" customFormat="1">
      <c r="A139" s="73" t="s">
        <v>61</v>
      </c>
      <c r="B139" s="74" t="s">
        <v>58</v>
      </c>
      <c r="C139" s="44" t="s">
        <v>55</v>
      </c>
      <c r="D139" s="45">
        <v>4</v>
      </c>
      <c r="E139" s="45">
        <v>4.7</v>
      </c>
      <c r="F139" s="45">
        <v>3.8</v>
      </c>
      <c r="G139" s="45">
        <v>4</v>
      </c>
      <c r="H139" s="45">
        <v>4.8</v>
      </c>
      <c r="I139" s="45">
        <v>5.5</v>
      </c>
      <c r="J139" s="45">
        <v>6.8</v>
      </c>
      <c r="K139" s="45">
        <v>7.5</v>
      </c>
    </row>
    <row r="140" spans="1:11" s="19" customFormat="1">
      <c r="A140" s="73"/>
      <c r="B140" s="74"/>
      <c r="C140" s="46" t="s">
        <v>56</v>
      </c>
      <c r="D140" s="45">
        <v>10.4</v>
      </c>
      <c r="E140" s="45">
        <v>12.5</v>
      </c>
      <c r="F140" s="45">
        <v>15.9</v>
      </c>
      <c r="G140" s="45">
        <v>19.3</v>
      </c>
      <c r="H140" s="45">
        <v>20</v>
      </c>
      <c r="I140" s="45">
        <v>20</v>
      </c>
      <c r="J140" s="45">
        <v>20</v>
      </c>
      <c r="K140" s="45">
        <v>20</v>
      </c>
    </row>
    <row r="141" spans="1:11" s="19" customFormat="1">
      <c r="A141" s="73" t="s">
        <v>62</v>
      </c>
      <c r="B141" s="74" t="s">
        <v>58</v>
      </c>
      <c r="C141" s="44" t="s">
        <v>55</v>
      </c>
      <c r="D141" s="47"/>
      <c r="E141" s="45">
        <v>6.4</v>
      </c>
      <c r="F141" s="45">
        <v>4.2</v>
      </c>
      <c r="G141" s="45">
        <v>4.5999999999999996</v>
      </c>
      <c r="H141" s="45">
        <v>5.5</v>
      </c>
      <c r="I141" s="45">
        <v>5.0999999999999996</v>
      </c>
      <c r="J141" s="45">
        <v>6.1</v>
      </c>
      <c r="K141" s="45">
        <v>6.9</v>
      </c>
    </row>
    <row r="142" spans="1:11" s="19" customFormat="1">
      <c r="A142" s="73"/>
      <c r="B142" s="74"/>
      <c r="C142" s="46" t="s">
        <v>56</v>
      </c>
      <c r="D142" s="45">
        <v>8.1999999999999993</v>
      </c>
      <c r="E142" s="45">
        <v>9.1999999999999993</v>
      </c>
      <c r="F142" s="45">
        <v>14.3</v>
      </c>
      <c r="G142" s="45">
        <v>18.8</v>
      </c>
      <c r="H142" s="45">
        <v>20.100000000000001</v>
      </c>
      <c r="I142" s="45">
        <v>20.100000000000001</v>
      </c>
      <c r="J142" s="45">
        <v>20</v>
      </c>
      <c r="K142" s="45">
        <v>20</v>
      </c>
    </row>
    <row r="143" spans="1:11" s="19" customFormat="1"/>
    <row r="144" spans="1:11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</sheetData>
  <sheetProtection algorithmName="SHA-512" hashValue="6cv0un6P0o5ywRk39CahRqqaxLhIX2KGvZstiS5uVzo6wCyVKWFIWFpSdGQds1Q/5u75LLW6J1OnQvdp7u664A==" saltValue="+HVKnzdZqJodGGKb0iOdBw==" spinCount="100000" sheet="1" objects="1" scenarios="1"/>
  <protectedRanges>
    <protectedRange sqref="C6:C10" name="Oblast1_1"/>
  </protectedRanges>
  <mergeCells count="67">
    <mergeCell ref="A137:A138"/>
    <mergeCell ref="B137:B138"/>
    <mergeCell ref="A139:A140"/>
    <mergeCell ref="B139:B140"/>
    <mergeCell ref="A141:A142"/>
    <mergeCell ref="B141:B142"/>
    <mergeCell ref="A131:A132"/>
    <mergeCell ref="B131:C132"/>
    <mergeCell ref="D131:K131"/>
    <mergeCell ref="A133:A134"/>
    <mergeCell ref="B133:B134"/>
    <mergeCell ref="A135:A136"/>
    <mergeCell ref="B135:B136"/>
    <mergeCell ref="B118:J118"/>
    <mergeCell ref="H119:J119"/>
    <mergeCell ref="G120:G128"/>
    <mergeCell ref="H123:J123"/>
    <mergeCell ref="H126:J126"/>
    <mergeCell ref="H127:I127"/>
    <mergeCell ref="H128:I128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H89:I89"/>
    <mergeCell ref="B90:J90"/>
    <mergeCell ref="H91:J91"/>
    <mergeCell ref="G92:G100"/>
    <mergeCell ref="H95:J95"/>
    <mergeCell ref="H98:J98"/>
    <mergeCell ref="H99:I99"/>
    <mergeCell ref="H100:I100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E9DE8B1E-0337-4231-8B8E-61571C243F55}">
      <formula1>$G$55:$G$56</formula1>
    </dataValidation>
    <dataValidation type="list" allowBlank="1" showInputMessage="1" showErrorMessage="1" sqref="C10" xr:uid="{DE2D4D7B-0F54-44DC-90DD-63E37ECB6673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2</xdr:col>
                    <xdr:colOff>485775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2876550</xdr:colOff>
                    <xdr:row>41</xdr:row>
                    <xdr:rowOff>114300</xdr:rowOff>
                  </from>
                  <to>
                    <xdr:col>2</xdr:col>
                    <xdr:colOff>1666875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locked="0" defaultSize="0" autoFill="0" autoLine="0" autoPict="0" macro="[0]!Makro3" altText="OBA VÝKONY">
                <anchor moveWithCells="1">
                  <from>
                    <xdr:col>2</xdr:col>
                    <xdr:colOff>1114425</xdr:colOff>
                    <xdr:row>41</xdr:row>
                    <xdr:rowOff>95250</xdr:rowOff>
                  </from>
                  <to>
                    <xdr:col>4</xdr:col>
                    <xdr:colOff>390525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Vytvoří nový dokument" ma:contentTypeScope="" ma:versionID="213af73549c152af7c330fb3e1c25d01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48f1229de85aff55937c0fa0cec5e57d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Props1.xml><?xml version="1.0" encoding="utf-8"?>
<ds:datastoreItem xmlns:ds="http://schemas.openxmlformats.org/officeDocument/2006/customXml" ds:itemID="{9E0D6CBD-3B23-4029-91E2-8B6F6DC22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1F745B-62AF-4F39-95AC-D1E11B3A7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039566-D7BE-4639-B72C-7F337BC7717E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  <ds:schemaRef ds:uri="371f53fd-ce04-4314-905f-74e9831b8376"/>
    <ds:schemaRef ds:uri="5daf29e2-b69e-4248-baad-e66870723b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TEPLOTA VÝSTUPU 25°C</vt:lpstr>
      <vt:lpstr>TEPLOTA VÝSTUPU 35°C</vt:lpstr>
      <vt:lpstr>TEPLOTA VÝSTUPU 45°C</vt:lpstr>
      <vt:lpstr>TEPLOTA VÝSTUPU 55°C</vt:lpstr>
      <vt:lpstr>TEPLOTA VÝSTUPU 65°C</vt:lpstr>
      <vt:lpstr>'TEPLOTA VÝSTUPU 25°C'!Oblast_tisku</vt:lpstr>
      <vt:lpstr>'TEPLOTA VÝSTUPU 35°C'!Oblast_tisku</vt:lpstr>
      <vt:lpstr>'TEPLOTA VÝSTUPU 45°C'!Oblast_tisku</vt:lpstr>
      <vt:lpstr>'TEPLOTA VÝSTUPU 55°C'!Oblast_tisku</vt:lpstr>
      <vt:lpstr>'TEPLOTA VÝSTUPU 65°C'!Oblast_tisku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Lukas Frcka</cp:lastModifiedBy>
  <cp:lastPrinted>2024-02-12T12:46:42Z</cp:lastPrinted>
  <dcterms:created xsi:type="dcterms:W3CDTF">2022-06-14T13:05:27Z</dcterms:created>
  <dcterms:modified xsi:type="dcterms:W3CDTF">2024-10-29T06:55:37Z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4371400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