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-my.sharepoint.com/personal/frcka_wolfcr_cz/Documents/Plocha/NÁVRH VÝKONU TČ/NOVÁ VERZE/"/>
    </mc:Choice>
  </mc:AlternateContent>
  <xr:revisionPtr revIDLastSave="0" documentId="8_{3782B946-23B4-47DC-87F0-CBAF9994C5E7}" xr6:coauthVersionLast="47" xr6:coauthVersionMax="47" xr10:uidLastSave="{00000000-0000-0000-0000-000000000000}"/>
  <bookViews>
    <workbookView xWindow="-120" yWindow="-120" windowWidth="29040" windowHeight="15840" tabRatio="771" firstSheet="1" activeTab="1" xr2:uid="{00000000-000D-0000-FFFF-FFFF00000000}"/>
  </bookViews>
  <sheets>
    <sheet name="TEPLOTA VÝSTUPU 25°C" sheetId="3" r:id="rId1"/>
    <sheet name="TEPLOTA VÝSTUPU 35°C" sheetId="8" r:id="rId2"/>
    <sheet name="TEPLOTA VÝSTUPU 45°C" sheetId="9" r:id="rId3"/>
    <sheet name="TEPLOTA VÝSTUPU 55°C" sheetId="11" r:id="rId4"/>
    <sheet name="TEPLOTA VÝSTUPU 60°C" sheetId="10" r:id="rId5"/>
  </sheets>
  <definedNames>
    <definedName name="_xlnm.Print_Area" localSheetId="0">'TEPLOTA VÝSTUPU 25°C'!$A$1:$M$43</definedName>
    <definedName name="_xlnm.Print_Area" localSheetId="1">'TEPLOTA VÝSTUPU 35°C'!$A$1:$M$43</definedName>
    <definedName name="_xlnm.Print_Area" localSheetId="2">'TEPLOTA VÝSTUPU 45°C'!$A$1:$M$43</definedName>
    <definedName name="_xlnm.Print_Area" localSheetId="3">'TEPLOTA VÝSTUPU 55°C'!$A$1:$M$43</definedName>
    <definedName name="_xlnm.Print_Area" localSheetId="4">'TEPLOTA VÝSTUPU 60°C'!$A$1:$M$43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8" i="11" l="1"/>
  <c r="C128" i="11"/>
  <c r="B128" i="11"/>
  <c r="C126" i="11"/>
  <c r="B125" i="11"/>
  <c r="B124" i="11"/>
  <c r="C120" i="11"/>
  <c r="B120" i="11"/>
  <c r="K117" i="11"/>
  <c r="F117" i="11"/>
  <c r="C117" i="11"/>
  <c r="B117" i="11"/>
  <c r="C116" i="11"/>
  <c r="B116" i="11"/>
  <c r="B127" i="11"/>
  <c r="C115" i="11"/>
  <c r="B115" i="11"/>
  <c r="B126" i="11"/>
  <c r="C114" i="11"/>
  <c r="B114" i="11"/>
  <c r="C113" i="11"/>
  <c r="B113" i="11"/>
  <c r="C112" i="11"/>
  <c r="B112" i="11"/>
  <c r="B123" i="11"/>
  <c r="C111" i="11"/>
  <c r="B111" i="11"/>
  <c r="B122" i="11"/>
  <c r="C110" i="11"/>
  <c r="B110" i="11"/>
  <c r="B121" i="11"/>
  <c r="C109" i="11"/>
  <c r="B109" i="11"/>
  <c r="D104" i="11"/>
  <c r="C100" i="11"/>
  <c r="B100" i="11"/>
  <c r="B99" i="11"/>
  <c r="C98" i="11"/>
  <c r="B98" i="11"/>
  <c r="B97" i="11"/>
  <c r="C96" i="11"/>
  <c r="B96" i="11"/>
  <c r="B95" i="11"/>
  <c r="B94" i="11"/>
  <c r="C93" i="11"/>
  <c r="B93" i="11"/>
  <c r="C92" i="11"/>
  <c r="B92" i="11"/>
  <c r="F89" i="11"/>
  <c r="F128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D70" i="11"/>
  <c r="E67" i="11"/>
  <c r="C67" i="11"/>
  <c r="D64" i="11"/>
  <c r="H63" i="11" s="1"/>
  <c r="H66" i="11" s="1"/>
  <c r="D103" i="11" s="1"/>
  <c r="D63" i="11"/>
  <c r="E66" i="11" s="1"/>
  <c r="C63" i="11"/>
  <c r="C66" i="11" s="1"/>
  <c r="D60" i="11"/>
  <c r="C127" i="11"/>
  <c r="D59" i="11"/>
  <c r="D58" i="11"/>
  <c r="C97" i="11"/>
  <c r="D57" i="11"/>
  <c r="C124" i="11"/>
  <c r="D56" i="11"/>
  <c r="C123" i="11"/>
  <c r="D55" i="11"/>
  <c r="C122" i="11"/>
  <c r="D54" i="11"/>
  <c r="C121" i="11"/>
  <c r="C121" i="10"/>
  <c r="D55" i="10"/>
  <c r="C122" i="10"/>
  <c r="D56" i="10"/>
  <c r="C95" i="10"/>
  <c r="D57" i="10"/>
  <c r="C124" i="10"/>
  <c r="D58" i="10"/>
  <c r="C125" i="10"/>
  <c r="D59" i="10"/>
  <c r="C126" i="10"/>
  <c r="D60" i="10"/>
  <c r="C99" i="10"/>
  <c r="K128" i="10"/>
  <c r="F128" i="10"/>
  <c r="C128" i="10"/>
  <c r="B126" i="10"/>
  <c r="B124" i="10"/>
  <c r="K117" i="10"/>
  <c r="C117" i="10"/>
  <c r="B117" i="10"/>
  <c r="B128" i="10"/>
  <c r="C116" i="10"/>
  <c r="B116" i="10"/>
  <c r="B127" i="10"/>
  <c r="C115" i="10"/>
  <c r="B115" i="10"/>
  <c r="C114" i="10"/>
  <c r="B114" i="10"/>
  <c r="B125" i="10"/>
  <c r="C113" i="10"/>
  <c r="B113" i="10"/>
  <c r="C112" i="10"/>
  <c r="B112" i="10"/>
  <c r="B123" i="10"/>
  <c r="C111" i="10"/>
  <c r="B111" i="10"/>
  <c r="B122" i="10"/>
  <c r="C110" i="10"/>
  <c r="B110" i="10"/>
  <c r="B121" i="10"/>
  <c r="C109" i="10"/>
  <c r="B109" i="10"/>
  <c r="B120" i="10"/>
  <c r="D104" i="10"/>
  <c r="F100" i="10"/>
  <c r="C100" i="10"/>
  <c r="B100" i="10"/>
  <c r="B99" i="10"/>
  <c r="B98" i="10"/>
  <c r="B97" i="10"/>
  <c r="B96" i="10"/>
  <c r="B95" i="10"/>
  <c r="B94" i="10"/>
  <c r="B93" i="10"/>
  <c r="B92" i="10"/>
  <c r="F89" i="10"/>
  <c r="F117" i="10"/>
  <c r="C89" i="10"/>
  <c r="B89" i="10"/>
  <c r="C88" i="10"/>
  <c r="B88" i="10"/>
  <c r="C87" i="10"/>
  <c r="B87" i="10"/>
  <c r="C86" i="10"/>
  <c r="B86" i="10"/>
  <c r="C85" i="10"/>
  <c r="B85" i="10"/>
  <c r="C84" i="10"/>
  <c r="B84" i="10"/>
  <c r="C83" i="10"/>
  <c r="B83" i="10"/>
  <c r="C82" i="10"/>
  <c r="B82" i="10"/>
  <c r="C81" i="10"/>
  <c r="B81" i="10"/>
  <c r="D70" i="10"/>
  <c r="E67" i="10"/>
  <c r="C67" i="10"/>
  <c r="E66" i="10"/>
  <c r="C66" i="10"/>
  <c r="D64" i="10"/>
  <c r="D71" i="10" s="1"/>
  <c r="D63" i="10"/>
  <c r="D66" i="10" s="1"/>
  <c r="C63" i="10"/>
  <c r="C70" i="10"/>
  <c r="C123" i="10"/>
  <c r="C120" i="10"/>
  <c r="K128" i="9"/>
  <c r="C128" i="9"/>
  <c r="C125" i="9"/>
  <c r="B124" i="9"/>
  <c r="K117" i="9"/>
  <c r="C117" i="9"/>
  <c r="B117" i="9"/>
  <c r="B128" i="9"/>
  <c r="C116" i="9"/>
  <c r="B116" i="9"/>
  <c r="B127" i="9"/>
  <c r="C115" i="9"/>
  <c r="B115" i="9"/>
  <c r="B126" i="9"/>
  <c r="C114" i="9"/>
  <c r="B114" i="9"/>
  <c r="B125" i="9"/>
  <c r="C113" i="9"/>
  <c r="B113" i="9"/>
  <c r="C112" i="9"/>
  <c r="B112" i="9"/>
  <c r="B123" i="9"/>
  <c r="C111" i="9"/>
  <c r="B111" i="9"/>
  <c r="B122" i="9"/>
  <c r="C110" i="9"/>
  <c r="B110" i="9"/>
  <c r="B121" i="9"/>
  <c r="C109" i="9"/>
  <c r="B109" i="9"/>
  <c r="B120" i="9"/>
  <c r="D104" i="9"/>
  <c r="F100" i="9"/>
  <c r="C100" i="9"/>
  <c r="B100" i="9"/>
  <c r="B99" i="9"/>
  <c r="B98" i="9"/>
  <c r="B97" i="9"/>
  <c r="B96" i="9"/>
  <c r="C95" i="9"/>
  <c r="B95" i="9"/>
  <c r="B94" i="9"/>
  <c r="C93" i="9"/>
  <c r="B93" i="9"/>
  <c r="B92" i="9"/>
  <c r="F89" i="9"/>
  <c r="F128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D70" i="9"/>
  <c r="E67" i="9"/>
  <c r="C67" i="9"/>
  <c r="D64" i="9"/>
  <c r="C11" i="9" s="1"/>
  <c r="D63" i="9"/>
  <c r="D66" i="9" s="1"/>
  <c r="C63" i="9"/>
  <c r="C70" i="9" s="1"/>
  <c r="D60" i="9"/>
  <c r="C127" i="9"/>
  <c r="D59" i="9"/>
  <c r="C126" i="9"/>
  <c r="D58" i="9"/>
  <c r="C97" i="9"/>
  <c r="D57" i="9"/>
  <c r="C96" i="9"/>
  <c r="D56" i="9"/>
  <c r="C123" i="9"/>
  <c r="D55" i="9"/>
  <c r="C122" i="9"/>
  <c r="D54" i="9"/>
  <c r="C121" i="9"/>
  <c r="D53" i="9"/>
  <c r="C120" i="9"/>
  <c r="D53" i="8"/>
  <c r="C92" i="8"/>
  <c r="D54" i="8"/>
  <c r="C121" i="8"/>
  <c r="K128" i="8"/>
  <c r="F128" i="8"/>
  <c r="C128" i="8"/>
  <c r="B127" i="8"/>
  <c r="B126" i="8"/>
  <c r="C125" i="8"/>
  <c r="C124" i="8"/>
  <c r="B124" i="8"/>
  <c r="B123" i="8"/>
  <c r="B122" i="8"/>
  <c r="B121" i="8"/>
  <c r="K117" i="8"/>
  <c r="C117" i="8"/>
  <c r="B117" i="8"/>
  <c r="B128" i="8"/>
  <c r="C116" i="8"/>
  <c r="B116" i="8"/>
  <c r="C115" i="8"/>
  <c r="B115" i="8"/>
  <c r="C114" i="8"/>
  <c r="B114" i="8"/>
  <c r="B125" i="8"/>
  <c r="C113" i="8"/>
  <c r="B113" i="8"/>
  <c r="C112" i="8"/>
  <c r="B112" i="8"/>
  <c r="C111" i="8"/>
  <c r="B111" i="8"/>
  <c r="C110" i="8"/>
  <c r="B110" i="8"/>
  <c r="C109" i="8"/>
  <c r="B109" i="8"/>
  <c r="B120" i="8"/>
  <c r="D104" i="8"/>
  <c r="C100" i="8"/>
  <c r="B100" i="8"/>
  <c r="B99" i="8"/>
  <c r="B98" i="8"/>
  <c r="B97" i="8"/>
  <c r="B96" i="8"/>
  <c r="B95" i="8"/>
  <c r="B94" i="8"/>
  <c r="B93" i="8"/>
  <c r="B92" i="8"/>
  <c r="F89" i="8"/>
  <c r="F117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D70" i="8"/>
  <c r="E67" i="8"/>
  <c r="C67" i="8"/>
  <c r="D64" i="8"/>
  <c r="D67" i="8" s="1"/>
  <c r="D63" i="8"/>
  <c r="E66" i="8" s="1"/>
  <c r="C63" i="8"/>
  <c r="C70" i="8" s="1"/>
  <c r="D60" i="8"/>
  <c r="C99" i="8"/>
  <c r="D59" i="8"/>
  <c r="C126" i="8"/>
  <c r="D58" i="8"/>
  <c r="C97" i="8"/>
  <c r="D57" i="8"/>
  <c r="C96" i="8"/>
  <c r="D56" i="8"/>
  <c r="C123" i="8"/>
  <c r="D55" i="8"/>
  <c r="C122" i="8"/>
  <c r="D54" i="3"/>
  <c r="C93" i="3"/>
  <c r="D55" i="3"/>
  <c r="C122" i="3"/>
  <c r="D56" i="3"/>
  <c r="C123" i="3"/>
  <c r="D57" i="3"/>
  <c r="C124" i="3"/>
  <c r="D58" i="3"/>
  <c r="C97" i="3"/>
  <c r="D59" i="3"/>
  <c r="C126" i="3"/>
  <c r="D60" i="3"/>
  <c r="C127" i="3"/>
  <c r="C100" i="3"/>
  <c r="D53" i="3"/>
  <c r="C92" i="3"/>
  <c r="K128" i="3"/>
  <c r="F128" i="3"/>
  <c r="C125" i="3"/>
  <c r="C120" i="3"/>
  <c r="K117" i="3"/>
  <c r="F117" i="3"/>
  <c r="C117" i="3"/>
  <c r="B117" i="3"/>
  <c r="B128" i="3"/>
  <c r="C116" i="3"/>
  <c r="B116" i="3"/>
  <c r="B127" i="3"/>
  <c r="C115" i="3"/>
  <c r="B115" i="3"/>
  <c r="B126" i="3"/>
  <c r="C114" i="3"/>
  <c r="B114" i="3"/>
  <c r="B125" i="3"/>
  <c r="C113" i="3"/>
  <c r="B113" i="3"/>
  <c r="B124" i="3"/>
  <c r="C112" i="3"/>
  <c r="B112" i="3"/>
  <c r="B123" i="3"/>
  <c r="C111" i="3"/>
  <c r="B111" i="3"/>
  <c r="B122" i="3"/>
  <c r="C110" i="3"/>
  <c r="B110" i="3"/>
  <c r="B121" i="3"/>
  <c r="C109" i="3"/>
  <c r="B109" i="3"/>
  <c r="B120" i="3"/>
  <c r="D104" i="3"/>
  <c r="F100" i="3"/>
  <c r="B100" i="3"/>
  <c r="C99" i="3"/>
  <c r="B99" i="3"/>
  <c r="C98" i="3"/>
  <c r="B98" i="3"/>
  <c r="B97" i="3"/>
  <c r="C96" i="3"/>
  <c r="B96" i="3"/>
  <c r="B95" i="3"/>
  <c r="C94" i="3"/>
  <c r="B94" i="3"/>
  <c r="B93" i="3"/>
  <c r="B92" i="3"/>
  <c r="F89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D70" i="3"/>
  <c r="E67" i="3"/>
  <c r="C67" i="3"/>
  <c r="D64" i="3"/>
  <c r="C11" i="3"/>
  <c r="D63" i="3"/>
  <c r="D66" i="3"/>
  <c r="C63" i="3"/>
  <c r="C70" i="3"/>
  <c r="C93" i="10"/>
  <c r="C94" i="11"/>
  <c r="C95" i="11"/>
  <c r="C99" i="11"/>
  <c r="C125" i="11"/>
  <c r="F100" i="11"/>
  <c r="C127" i="10"/>
  <c r="C94" i="10"/>
  <c r="C96" i="10"/>
  <c r="C92" i="10"/>
  <c r="C71" i="10"/>
  <c r="C98" i="10"/>
  <c r="G64" i="10"/>
  <c r="G67" i="10" s="1"/>
  <c r="C104" i="10" s="1"/>
  <c r="C97" i="10"/>
  <c r="C94" i="9"/>
  <c r="C99" i="9"/>
  <c r="C124" i="9"/>
  <c r="C92" i="9"/>
  <c r="F117" i="9"/>
  <c r="C98" i="9"/>
  <c r="C95" i="8"/>
  <c r="C120" i="8"/>
  <c r="C93" i="8"/>
  <c r="C94" i="8"/>
  <c r="F100" i="8"/>
  <c r="C98" i="8"/>
  <c r="C127" i="8"/>
  <c r="C128" i="3"/>
  <c r="E66" i="3"/>
  <c r="C95" i="3"/>
  <c r="C121" i="3"/>
  <c r="H63" i="3"/>
  <c r="H66" i="3"/>
  <c r="D103" i="3"/>
  <c r="D67" i="3"/>
  <c r="H64" i="3"/>
  <c r="D71" i="3"/>
  <c r="C73" i="3" a="1"/>
  <c r="C73" i="3"/>
  <c r="G64" i="3"/>
  <c r="C71" i="3"/>
  <c r="C66" i="3"/>
  <c r="D100" i="3"/>
  <c r="E100" i="3"/>
  <c r="D88" i="3"/>
  <c r="E88" i="3"/>
  <c r="D84" i="3"/>
  <c r="E84" i="3"/>
  <c r="D83" i="3"/>
  <c r="E83" i="3"/>
  <c r="D82" i="3"/>
  <c r="E82" i="3"/>
  <c r="D96" i="3"/>
  <c r="E96" i="3"/>
  <c r="D93" i="3"/>
  <c r="E93" i="3"/>
  <c r="D97" i="3"/>
  <c r="E97" i="3"/>
  <c r="D89" i="3"/>
  <c r="E89" i="3"/>
  <c r="D99" i="3"/>
  <c r="E99" i="3"/>
  <c r="D94" i="3"/>
  <c r="E94" i="3"/>
  <c r="D98" i="3"/>
  <c r="E98" i="3"/>
  <c r="D85" i="3"/>
  <c r="E85" i="3"/>
  <c r="D95" i="3"/>
  <c r="E95" i="3"/>
  <c r="D92" i="3"/>
  <c r="E92" i="3"/>
  <c r="D86" i="3"/>
  <c r="E86" i="3"/>
  <c r="D87" i="3"/>
  <c r="E87" i="3"/>
  <c r="D81" i="3"/>
  <c r="E81" i="3"/>
  <c r="G67" i="3"/>
  <c r="C104" i="3"/>
  <c r="G66" i="3"/>
  <c r="C103" i="3"/>
  <c r="C106" i="3" a="1"/>
  <c r="C106" i="3"/>
  <c r="F99" i="3"/>
  <c r="F98" i="3"/>
  <c r="F88" i="3"/>
  <c r="F83" i="3"/>
  <c r="F86" i="3"/>
  <c r="F97" i="3"/>
  <c r="F93" i="3"/>
  <c r="F82" i="3"/>
  <c r="F96" i="3"/>
  <c r="F92" i="3"/>
  <c r="F85" i="3"/>
  <c r="F94" i="3"/>
  <c r="F84" i="3"/>
  <c r="F95" i="3"/>
  <c r="D120" i="3"/>
  <c r="E120" i="3"/>
  <c r="D113" i="3"/>
  <c r="E113" i="3"/>
  <c r="D111" i="3"/>
  <c r="E111" i="3"/>
  <c r="D127" i="3"/>
  <c r="E127" i="3"/>
  <c r="D123" i="3"/>
  <c r="E123" i="3"/>
  <c r="D122" i="3"/>
  <c r="E122" i="3"/>
  <c r="D121" i="3"/>
  <c r="E121" i="3"/>
  <c r="D114" i="3"/>
  <c r="E114" i="3"/>
  <c r="D112" i="3"/>
  <c r="E112" i="3"/>
  <c r="D126" i="3"/>
  <c r="E126" i="3"/>
  <c r="D117" i="3"/>
  <c r="E117" i="3"/>
  <c r="D128" i="3"/>
  <c r="E128" i="3"/>
  <c r="D115" i="3"/>
  <c r="E115" i="3"/>
  <c r="D125" i="3"/>
  <c r="E125" i="3"/>
  <c r="D110" i="3"/>
  <c r="E110" i="3"/>
  <c r="D109" i="3"/>
  <c r="E109" i="3"/>
  <c r="D124" i="3"/>
  <c r="E124" i="3"/>
  <c r="D116" i="3"/>
  <c r="E116" i="3"/>
  <c r="F81" i="3"/>
  <c r="F87" i="3"/>
  <c r="F121" i="3"/>
  <c r="G81" i="3"/>
  <c r="H82" i="3"/>
  <c r="F116" i="3"/>
  <c r="F109" i="3"/>
  <c r="F114" i="3"/>
  <c r="F110" i="3"/>
  <c r="F122" i="3"/>
  <c r="F126" i="3"/>
  <c r="F124" i="3"/>
  <c r="F120" i="3"/>
  <c r="G120" i="3"/>
  <c r="I122" i="3"/>
  <c r="F113" i="3"/>
  <c r="F112" i="3"/>
  <c r="F125" i="3"/>
  <c r="F123" i="3"/>
  <c r="G92" i="3"/>
  <c r="F115" i="3"/>
  <c r="F127" i="3"/>
  <c r="F111" i="3"/>
  <c r="H83" i="3"/>
  <c r="I83" i="3"/>
  <c r="J82" i="3"/>
  <c r="J83" i="3"/>
  <c r="I82" i="3"/>
  <c r="G109" i="3"/>
  <c r="H122" i="3"/>
  <c r="I121" i="3"/>
  <c r="H121" i="3"/>
  <c r="J121" i="3"/>
  <c r="J122" i="3"/>
  <c r="J94" i="3"/>
  <c r="J93" i="3"/>
  <c r="I94" i="3"/>
  <c r="I93" i="3"/>
  <c r="H94" i="3"/>
  <c r="H93" i="3"/>
  <c r="J86" i="3"/>
  <c r="I85" i="3"/>
  <c r="I86" i="3"/>
  <c r="J85" i="3"/>
  <c r="J125" i="3"/>
  <c r="I124" i="3"/>
  <c r="J111" i="3"/>
  <c r="J110" i="3"/>
  <c r="I111" i="3"/>
  <c r="I110" i="3"/>
  <c r="H111" i="3"/>
  <c r="H110" i="3"/>
  <c r="J124" i="3"/>
  <c r="I125" i="3"/>
  <c r="I96" i="3"/>
  <c r="I97" i="3"/>
  <c r="J97" i="3"/>
  <c r="J96" i="3"/>
  <c r="J88" i="3"/>
  <c r="C77" i="3"/>
  <c r="C76" i="3"/>
  <c r="J127" i="3"/>
  <c r="J128" i="3"/>
  <c r="I114" i="3"/>
  <c r="I113" i="3"/>
  <c r="J114" i="3"/>
  <c r="J113" i="3"/>
  <c r="J99" i="3"/>
  <c r="E77" i="3"/>
  <c r="E76" i="3"/>
  <c r="J89" i="3"/>
  <c r="B77" i="3"/>
  <c r="B78" i="3"/>
  <c r="K127" i="3"/>
  <c r="J116" i="3"/>
  <c r="K116" i="3"/>
  <c r="J100" i="3"/>
  <c r="D77" i="3"/>
  <c r="D78" i="3"/>
  <c r="B76" i="3"/>
  <c r="D76" i="3"/>
  <c r="J117" i="3"/>
  <c r="C66" i="9" l="1"/>
  <c r="H63" i="10"/>
  <c r="H66" i="10" s="1"/>
  <c r="D103" i="10" s="1"/>
  <c r="H64" i="10"/>
  <c r="D67" i="10"/>
  <c r="C11" i="10"/>
  <c r="C73" i="10" a="1"/>
  <c r="C73" i="10" s="1"/>
  <c r="D81" i="10" s="1"/>
  <c r="E81" i="10" s="1"/>
  <c r="G66" i="10"/>
  <c r="C103" i="10" s="1"/>
  <c r="C106" i="10" s="1" a="1"/>
  <c r="C106" i="10" s="1"/>
  <c r="C71" i="11"/>
  <c r="D66" i="11"/>
  <c r="G64" i="11"/>
  <c r="G64" i="9"/>
  <c r="G67" i="9" s="1"/>
  <c r="C104" i="9" s="1"/>
  <c r="C71" i="9"/>
  <c r="E66" i="9"/>
  <c r="C66" i="8"/>
  <c r="C71" i="8"/>
  <c r="C70" i="11"/>
  <c r="H63" i="9"/>
  <c r="H66" i="9" s="1"/>
  <c r="D103" i="9" s="1"/>
  <c r="D71" i="9"/>
  <c r="H64" i="9"/>
  <c r="D67" i="9"/>
  <c r="D71" i="11"/>
  <c r="C73" i="11" s="1" a="1"/>
  <c r="C73" i="11" s="1"/>
  <c r="D67" i="11"/>
  <c r="C11" i="11"/>
  <c r="H64" i="11"/>
  <c r="C11" i="8"/>
  <c r="H64" i="8"/>
  <c r="H63" i="8"/>
  <c r="H66" i="8" s="1"/>
  <c r="D103" i="8" s="1"/>
  <c r="D71" i="8"/>
  <c r="G64" i="8"/>
  <c r="D66" i="8"/>
  <c r="C73" i="9" l="1" a="1"/>
  <c r="C73" i="9" s="1"/>
  <c r="D93" i="9" s="1"/>
  <c r="E93" i="9" s="1"/>
  <c r="C73" i="8" a="1"/>
  <c r="C73" i="8" s="1"/>
  <c r="D89" i="8" s="1"/>
  <c r="E89" i="8" s="1"/>
  <c r="D93" i="10"/>
  <c r="E93" i="10" s="1"/>
  <c r="D85" i="10"/>
  <c r="E85" i="10" s="1"/>
  <c r="D92" i="10"/>
  <c r="E92" i="10" s="1"/>
  <c r="D97" i="10"/>
  <c r="E97" i="10" s="1"/>
  <c r="D88" i="10"/>
  <c r="E88" i="10" s="1"/>
  <c r="D98" i="10"/>
  <c r="E98" i="10" s="1"/>
  <c r="F98" i="10" s="1"/>
  <c r="D94" i="10"/>
  <c r="E94" i="10" s="1"/>
  <c r="F94" i="10" s="1"/>
  <c r="D87" i="10"/>
  <c r="E87" i="10" s="1"/>
  <c r="F87" i="10" s="1"/>
  <c r="D96" i="10"/>
  <c r="E96" i="10" s="1"/>
  <c r="D84" i="10"/>
  <c r="E84" i="10" s="1"/>
  <c r="F84" i="10" s="1"/>
  <c r="D100" i="10"/>
  <c r="E100" i="10" s="1"/>
  <c r="D99" i="10"/>
  <c r="E99" i="10" s="1"/>
  <c r="F99" i="10" s="1"/>
  <c r="D86" i="10"/>
  <c r="E86" i="10" s="1"/>
  <c r="D89" i="10"/>
  <c r="E89" i="10" s="1"/>
  <c r="D82" i="10"/>
  <c r="E82" i="10" s="1"/>
  <c r="D83" i="10"/>
  <c r="E83" i="10" s="1"/>
  <c r="D95" i="10"/>
  <c r="E95" i="10" s="1"/>
  <c r="D126" i="10"/>
  <c r="E126" i="10" s="1"/>
  <c r="D127" i="10"/>
  <c r="E127" i="10" s="1"/>
  <c r="D114" i="10"/>
  <c r="E114" i="10" s="1"/>
  <c r="D125" i="10"/>
  <c r="E125" i="10" s="1"/>
  <c r="D112" i="10"/>
  <c r="E112" i="10" s="1"/>
  <c r="D116" i="10"/>
  <c r="E116" i="10" s="1"/>
  <c r="D109" i="10"/>
  <c r="E109" i="10" s="1"/>
  <c r="D117" i="10"/>
  <c r="E117" i="10" s="1"/>
  <c r="D123" i="10"/>
  <c r="E123" i="10" s="1"/>
  <c r="D128" i="10"/>
  <c r="E128" i="10" s="1"/>
  <c r="D110" i="10"/>
  <c r="E110" i="10" s="1"/>
  <c r="D111" i="10"/>
  <c r="E111" i="10" s="1"/>
  <c r="D121" i="10"/>
  <c r="E121" i="10" s="1"/>
  <c r="D113" i="10"/>
  <c r="E113" i="10" s="1"/>
  <c r="D120" i="10"/>
  <c r="E120" i="10" s="1"/>
  <c r="D122" i="10"/>
  <c r="E122" i="10" s="1"/>
  <c r="D115" i="10"/>
  <c r="E115" i="10" s="1"/>
  <c r="D124" i="10"/>
  <c r="E124" i="10" s="1"/>
  <c r="F96" i="10"/>
  <c r="G66" i="11"/>
  <c r="C103" i="11" s="1"/>
  <c r="G67" i="11"/>
  <c r="C104" i="11" s="1"/>
  <c r="G66" i="9"/>
  <c r="C103" i="9" s="1"/>
  <c r="C106" i="9" s="1" a="1"/>
  <c r="C106" i="9" s="1"/>
  <c r="D109" i="9" s="1"/>
  <c r="E109" i="9" s="1"/>
  <c r="D86" i="11"/>
  <c r="E86" i="11" s="1"/>
  <c r="D82" i="11"/>
  <c r="E82" i="11" s="1"/>
  <c r="D95" i="11"/>
  <c r="E95" i="11" s="1"/>
  <c r="D93" i="11"/>
  <c r="E93" i="11" s="1"/>
  <c r="D88" i="11"/>
  <c r="E88" i="11" s="1"/>
  <c r="D83" i="11"/>
  <c r="E83" i="11" s="1"/>
  <c r="D94" i="11"/>
  <c r="E94" i="11" s="1"/>
  <c r="D89" i="11"/>
  <c r="E89" i="11" s="1"/>
  <c r="D98" i="11"/>
  <c r="E98" i="11" s="1"/>
  <c r="D84" i="11"/>
  <c r="E84" i="11" s="1"/>
  <c r="D96" i="11"/>
  <c r="E96" i="11" s="1"/>
  <c r="D92" i="11"/>
  <c r="E92" i="11" s="1"/>
  <c r="D81" i="11"/>
  <c r="E81" i="11" s="1"/>
  <c r="D100" i="11"/>
  <c r="E100" i="11" s="1"/>
  <c r="D99" i="11"/>
  <c r="E99" i="11" s="1"/>
  <c r="D97" i="11"/>
  <c r="E97" i="11" s="1"/>
  <c r="D87" i="11"/>
  <c r="E87" i="11" s="1"/>
  <c r="D85" i="11"/>
  <c r="E85" i="11" s="1"/>
  <c r="G66" i="8"/>
  <c r="C103" i="8" s="1"/>
  <c r="G67" i="8"/>
  <c r="C104" i="8" s="1"/>
  <c r="C106" i="11" l="1" a="1"/>
  <c r="C106" i="11" s="1"/>
  <c r="D125" i="11" s="1"/>
  <c r="E125" i="11" s="1"/>
  <c r="D95" i="9"/>
  <c r="E95" i="9" s="1"/>
  <c r="D86" i="9"/>
  <c r="E86" i="9" s="1"/>
  <c r="D96" i="9"/>
  <c r="E96" i="9" s="1"/>
  <c r="D82" i="9"/>
  <c r="E82" i="9" s="1"/>
  <c r="D89" i="9"/>
  <c r="E89" i="9" s="1"/>
  <c r="D92" i="9"/>
  <c r="E92" i="9" s="1"/>
  <c r="F92" i="9" s="1"/>
  <c r="D99" i="9"/>
  <c r="E99" i="9" s="1"/>
  <c r="D100" i="9"/>
  <c r="E100" i="9" s="1"/>
  <c r="D84" i="9"/>
  <c r="E84" i="9" s="1"/>
  <c r="D94" i="9"/>
  <c r="E94" i="9" s="1"/>
  <c r="D83" i="9"/>
  <c r="E83" i="9" s="1"/>
  <c r="D87" i="9"/>
  <c r="E87" i="9" s="1"/>
  <c r="D81" i="9"/>
  <c r="E81" i="9" s="1"/>
  <c r="D85" i="9"/>
  <c r="E85" i="9" s="1"/>
  <c r="D88" i="9"/>
  <c r="E88" i="9" s="1"/>
  <c r="D98" i="9"/>
  <c r="E98" i="9" s="1"/>
  <c r="D97" i="9"/>
  <c r="E97" i="9" s="1"/>
  <c r="D83" i="8"/>
  <c r="E83" i="8" s="1"/>
  <c r="D85" i="8"/>
  <c r="E85" i="8" s="1"/>
  <c r="D93" i="8"/>
  <c r="E93" i="8" s="1"/>
  <c r="D84" i="8"/>
  <c r="E84" i="8" s="1"/>
  <c r="D94" i="8"/>
  <c r="E94" i="8" s="1"/>
  <c r="D97" i="8"/>
  <c r="E97" i="8" s="1"/>
  <c r="D96" i="8"/>
  <c r="E96" i="8" s="1"/>
  <c r="D88" i="8"/>
  <c r="E88" i="8" s="1"/>
  <c r="F88" i="8" s="1"/>
  <c r="D99" i="8"/>
  <c r="E99" i="8" s="1"/>
  <c r="D87" i="8"/>
  <c r="E87" i="8" s="1"/>
  <c r="D92" i="8"/>
  <c r="E92" i="8" s="1"/>
  <c r="D86" i="8"/>
  <c r="E86" i="8" s="1"/>
  <c r="D95" i="8"/>
  <c r="E95" i="8" s="1"/>
  <c r="D100" i="8"/>
  <c r="E100" i="8" s="1"/>
  <c r="D98" i="8"/>
  <c r="E98" i="8" s="1"/>
  <c r="D81" i="8"/>
  <c r="E81" i="8" s="1"/>
  <c r="D82" i="8"/>
  <c r="E82" i="8" s="1"/>
  <c r="F114" i="10"/>
  <c r="F121" i="10"/>
  <c r="F95" i="10"/>
  <c r="F83" i="10"/>
  <c r="F85" i="10"/>
  <c r="F111" i="10"/>
  <c r="F120" i="10"/>
  <c r="F82" i="10"/>
  <c r="F86" i="10"/>
  <c r="F88" i="10"/>
  <c r="F109" i="10"/>
  <c r="F97" i="10"/>
  <c r="F116" i="10"/>
  <c r="F92" i="10"/>
  <c r="F112" i="10"/>
  <c r="F81" i="10"/>
  <c r="F125" i="10"/>
  <c r="F93" i="10"/>
  <c r="F124" i="10"/>
  <c r="F127" i="10"/>
  <c r="F110" i="10"/>
  <c r="F115" i="10"/>
  <c r="F123" i="10"/>
  <c r="F126" i="10"/>
  <c r="F122" i="10"/>
  <c r="F113" i="10"/>
  <c r="F85" i="11"/>
  <c r="D123" i="11"/>
  <c r="E123" i="11" s="1"/>
  <c r="D116" i="11"/>
  <c r="E116" i="11" s="1"/>
  <c r="C106" i="8" a="1"/>
  <c r="C106" i="8" s="1"/>
  <c r="D123" i="8" s="1"/>
  <c r="E123" i="8" s="1"/>
  <c r="D123" i="9"/>
  <c r="E123" i="9" s="1"/>
  <c r="D117" i="9"/>
  <c r="E117" i="9" s="1"/>
  <c r="D125" i="9"/>
  <c r="E125" i="9" s="1"/>
  <c r="D128" i="9"/>
  <c r="E128" i="9" s="1"/>
  <c r="D120" i="9"/>
  <c r="E120" i="9" s="1"/>
  <c r="D122" i="9"/>
  <c r="E122" i="9" s="1"/>
  <c r="D112" i="9"/>
  <c r="E112" i="9" s="1"/>
  <c r="D110" i="9"/>
  <c r="E110" i="9" s="1"/>
  <c r="F109" i="9" s="1"/>
  <c r="D124" i="9"/>
  <c r="E124" i="9" s="1"/>
  <c r="D121" i="9"/>
  <c r="E121" i="9" s="1"/>
  <c r="D113" i="9"/>
  <c r="E113" i="9" s="1"/>
  <c r="D127" i="9"/>
  <c r="E127" i="9" s="1"/>
  <c r="D116" i="9"/>
  <c r="E116" i="9" s="1"/>
  <c r="D111" i="9"/>
  <c r="E111" i="9" s="1"/>
  <c r="D126" i="9"/>
  <c r="E126" i="9" s="1"/>
  <c r="D115" i="9"/>
  <c r="E115" i="9" s="1"/>
  <c r="D114" i="9"/>
  <c r="E114" i="9" s="1"/>
  <c r="F99" i="11"/>
  <c r="F94" i="11"/>
  <c r="F88" i="11"/>
  <c r="F82" i="11"/>
  <c r="F92" i="11"/>
  <c r="F81" i="11"/>
  <c r="F93" i="11"/>
  <c r="F96" i="11"/>
  <c r="F95" i="11"/>
  <c r="F87" i="11"/>
  <c r="F86" i="11"/>
  <c r="F84" i="11"/>
  <c r="F98" i="11"/>
  <c r="F97" i="11"/>
  <c r="F83" i="11"/>
  <c r="D109" i="11" l="1"/>
  <c r="E109" i="11" s="1"/>
  <c r="D127" i="11"/>
  <c r="E127" i="11" s="1"/>
  <c r="D120" i="11"/>
  <c r="E120" i="11" s="1"/>
  <c r="D122" i="11"/>
  <c r="E122" i="11" s="1"/>
  <c r="D117" i="11"/>
  <c r="E117" i="11" s="1"/>
  <c r="F116" i="11" s="1"/>
  <c r="D110" i="11"/>
  <c r="E110" i="11" s="1"/>
  <c r="D115" i="11"/>
  <c r="E115" i="11" s="1"/>
  <c r="F115" i="11" s="1"/>
  <c r="D111" i="11"/>
  <c r="E111" i="11" s="1"/>
  <c r="F111" i="11" s="1"/>
  <c r="D113" i="11"/>
  <c r="E113" i="11" s="1"/>
  <c r="D114" i="11"/>
  <c r="E114" i="11" s="1"/>
  <c r="D121" i="11"/>
  <c r="E121" i="11" s="1"/>
  <c r="F120" i="11" s="1"/>
  <c r="G120" i="11" s="1"/>
  <c r="H121" i="11" s="1"/>
  <c r="D112" i="11"/>
  <c r="E112" i="11" s="1"/>
  <c r="D124" i="11"/>
  <c r="E124" i="11" s="1"/>
  <c r="F124" i="11" s="1"/>
  <c r="D128" i="11"/>
  <c r="E128" i="11" s="1"/>
  <c r="F127" i="11" s="1"/>
  <c r="D126" i="11"/>
  <c r="E126" i="11" s="1"/>
  <c r="F122" i="11"/>
  <c r="F126" i="11"/>
  <c r="F88" i="9"/>
  <c r="F84" i="9"/>
  <c r="F99" i="9"/>
  <c r="F86" i="9"/>
  <c r="F97" i="9"/>
  <c r="F85" i="9"/>
  <c r="F82" i="9"/>
  <c r="F83" i="9"/>
  <c r="F96" i="9"/>
  <c r="F87" i="9"/>
  <c r="F95" i="9"/>
  <c r="F81" i="9"/>
  <c r="F94" i="9"/>
  <c r="F98" i="9"/>
  <c r="F93" i="9"/>
  <c r="F82" i="8"/>
  <c r="F85" i="8"/>
  <c r="F96" i="8"/>
  <c r="F98" i="8"/>
  <c r="F92" i="8"/>
  <c r="F81" i="8"/>
  <c r="F83" i="8"/>
  <c r="F97" i="8"/>
  <c r="F95" i="8"/>
  <c r="F94" i="8"/>
  <c r="F93" i="8"/>
  <c r="F84" i="8"/>
  <c r="F87" i="8"/>
  <c r="F99" i="8"/>
  <c r="F86" i="8"/>
  <c r="F112" i="9"/>
  <c r="F120" i="9"/>
  <c r="F115" i="9"/>
  <c r="G120" i="10"/>
  <c r="H121" i="10" s="1"/>
  <c r="G109" i="10"/>
  <c r="G81" i="10"/>
  <c r="I82" i="10" s="1"/>
  <c r="I85" i="10" s="1"/>
  <c r="I122" i="10"/>
  <c r="H122" i="10"/>
  <c r="J82" i="10"/>
  <c r="H83" i="10"/>
  <c r="J83" i="10"/>
  <c r="I83" i="10"/>
  <c r="I121" i="10"/>
  <c r="H82" i="10"/>
  <c r="J85" i="10" s="1"/>
  <c r="J122" i="10"/>
  <c r="J125" i="10" s="1"/>
  <c r="J121" i="10"/>
  <c r="G92" i="10"/>
  <c r="H93" i="10" s="1"/>
  <c r="H110" i="10"/>
  <c r="H111" i="10"/>
  <c r="J110" i="10"/>
  <c r="I110" i="10"/>
  <c r="J111" i="10"/>
  <c r="I111" i="10"/>
  <c r="I125" i="10"/>
  <c r="I124" i="10"/>
  <c r="F125" i="11"/>
  <c r="G92" i="11"/>
  <c r="I93" i="11" s="1"/>
  <c r="F123" i="11"/>
  <c r="F111" i="9"/>
  <c r="F127" i="9"/>
  <c r="F114" i="9"/>
  <c r="D124" i="8"/>
  <c r="E124" i="8" s="1"/>
  <c r="F123" i="8" s="1"/>
  <c r="D117" i="8"/>
  <c r="E117" i="8" s="1"/>
  <c r="D128" i="8"/>
  <c r="E128" i="8" s="1"/>
  <c r="D109" i="8"/>
  <c r="E109" i="8" s="1"/>
  <c r="D127" i="8"/>
  <c r="E127" i="8" s="1"/>
  <c r="D126" i="8"/>
  <c r="E126" i="8" s="1"/>
  <c r="D115" i="8"/>
  <c r="E115" i="8" s="1"/>
  <c r="D113" i="8"/>
  <c r="E113" i="8" s="1"/>
  <c r="D114" i="8"/>
  <c r="E114" i="8" s="1"/>
  <c r="D121" i="8"/>
  <c r="E121" i="8" s="1"/>
  <c r="D116" i="8"/>
  <c r="E116" i="8" s="1"/>
  <c r="D125" i="8"/>
  <c r="E125" i="8" s="1"/>
  <c r="D112" i="8"/>
  <c r="E112" i="8" s="1"/>
  <c r="D120" i="8"/>
  <c r="E120" i="8" s="1"/>
  <c r="D122" i="8"/>
  <c r="E122" i="8" s="1"/>
  <c r="F122" i="8" s="1"/>
  <c r="D111" i="8"/>
  <c r="E111" i="8" s="1"/>
  <c r="D110" i="8"/>
  <c r="E110" i="8" s="1"/>
  <c r="F124" i="9"/>
  <c r="F113" i="9"/>
  <c r="F121" i="9"/>
  <c r="F126" i="9"/>
  <c r="F125" i="9"/>
  <c r="F116" i="9"/>
  <c r="F122" i="9"/>
  <c r="F123" i="9"/>
  <c r="F110" i="9"/>
  <c r="G109" i="9" s="1"/>
  <c r="J110" i="9" s="1"/>
  <c r="G81" i="11"/>
  <c r="H83" i="11" s="1"/>
  <c r="F109" i="11" l="1"/>
  <c r="G109" i="11" s="1"/>
  <c r="H110" i="11" s="1"/>
  <c r="F114" i="11"/>
  <c r="F112" i="11"/>
  <c r="F121" i="11"/>
  <c r="F110" i="11"/>
  <c r="F113" i="11"/>
  <c r="H93" i="11"/>
  <c r="H94" i="11"/>
  <c r="J94" i="11"/>
  <c r="J93" i="11"/>
  <c r="J121" i="11"/>
  <c r="G81" i="9"/>
  <c r="H82" i="9" s="1"/>
  <c r="G92" i="9"/>
  <c r="J94" i="9" s="1"/>
  <c r="G92" i="8"/>
  <c r="I94" i="8" s="1"/>
  <c r="G81" i="8"/>
  <c r="H83" i="8" s="1"/>
  <c r="F111" i="8"/>
  <c r="F126" i="8"/>
  <c r="F113" i="8"/>
  <c r="F127" i="8"/>
  <c r="F124" i="8"/>
  <c r="F114" i="8"/>
  <c r="G120" i="9"/>
  <c r="J121" i="9" s="1"/>
  <c r="F112" i="8"/>
  <c r="F109" i="8"/>
  <c r="F116" i="8"/>
  <c r="J86" i="10"/>
  <c r="J124" i="10"/>
  <c r="I86" i="10"/>
  <c r="J88" i="10" s="1"/>
  <c r="H94" i="10"/>
  <c r="J93" i="10"/>
  <c r="I93" i="10"/>
  <c r="I94" i="10"/>
  <c r="I96" i="10" s="1"/>
  <c r="J94" i="10"/>
  <c r="J97" i="10" s="1"/>
  <c r="J127" i="10"/>
  <c r="J128" i="10" s="1"/>
  <c r="I113" i="10"/>
  <c r="I114" i="10"/>
  <c r="J113" i="10"/>
  <c r="J114" i="10"/>
  <c r="I94" i="11"/>
  <c r="H122" i="11"/>
  <c r="I122" i="11"/>
  <c r="J122" i="11"/>
  <c r="I121" i="11"/>
  <c r="J111" i="9"/>
  <c r="F115" i="8"/>
  <c r="F121" i="8"/>
  <c r="F110" i="8"/>
  <c r="F120" i="8"/>
  <c r="F125" i="8"/>
  <c r="H110" i="9"/>
  <c r="I110" i="9"/>
  <c r="H111" i="9"/>
  <c r="I111" i="9"/>
  <c r="H82" i="11"/>
  <c r="J83" i="11"/>
  <c r="J82" i="11"/>
  <c r="I83" i="11"/>
  <c r="I82" i="11"/>
  <c r="J110" i="11" l="1"/>
  <c r="J113" i="11" s="1"/>
  <c r="J111" i="11"/>
  <c r="H111" i="11"/>
  <c r="I110" i="11"/>
  <c r="I111" i="11"/>
  <c r="J93" i="8"/>
  <c r="J96" i="11"/>
  <c r="J97" i="11"/>
  <c r="J125" i="11"/>
  <c r="I96" i="11"/>
  <c r="I124" i="11"/>
  <c r="I83" i="9"/>
  <c r="H83" i="9"/>
  <c r="J83" i="9"/>
  <c r="J82" i="9"/>
  <c r="I82" i="9"/>
  <c r="H94" i="9"/>
  <c r="H93" i="9"/>
  <c r="I93" i="9"/>
  <c r="I94" i="9"/>
  <c r="J93" i="9"/>
  <c r="J94" i="8"/>
  <c r="H93" i="8"/>
  <c r="H94" i="8"/>
  <c r="I93" i="8"/>
  <c r="I82" i="8"/>
  <c r="I83" i="8"/>
  <c r="J82" i="8"/>
  <c r="H82" i="8"/>
  <c r="J83" i="8"/>
  <c r="G120" i="8"/>
  <c r="J122" i="8" s="1"/>
  <c r="G109" i="8"/>
  <c r="J110" i="8" s="1"/>
  <c r="H122" i="9"/>
  <c r="J122" i="9"/>
  <c r="H121" i="9"/>
  <c r="I122" i="9"/>
  <c r="I121" i="9"/>
  <c r="I113" i="9"/>
  <c r="I97" i="10"/>
  <c r="K127" i="10"/>
  <c r="J96" i="10"/>
  <c r="J116" i="10"/>
  <c r="J89" i="10"/>
  <c r="B77" i="10" s="1"/>
  <c r="C77" i="10"/>
  <c r="C76" i="10" s="1"/>
  <c r="I125" i="11"/>
  <c r="I97" i="11"/>
  <c r="I85" i="11"/>
  <c r="J124" i="11"/>
  <c r="J86" i="11"/>
  <c r="J85" i="11"/>
  <c r="J114" i="9"/>
  <c r="J113" i="9"/>
  <c r="I114" i="9"/>
  <c r="I86" i="11"/>
  <c r="J114" i="11" l="1"/>
  <c r="I114" i="11"/>
  <c r="I113" i="11"/>
  <c r="J127" i="11"/>
  <c r="K127" i="11" s="1"/>
  <c r="J99" i="11"/>
  <c r="J100" i="11" s="1"/>
  <c r="D77" i="11" s="1"/>
  <c r="J85" i="9"/>
  <c r="I86" i="9"/>
  <c r="I96" i="8"/>
  <c r="J97" i="8"/>
  <c r="I96" i="9"/>
  <c r="J96" i="9"/>
  <c r="J97" i="9"/>
  <c r="J86" i="9"/>
  <c r="I97" i="9"/>
  <c r="I85" i="9"/>
  <c r="I97" i="8"/>
  <c r="J96" i="8"/>
  <c r="I85" i="8"/>
  <c r="J86" i="8"/>
  <c r="J85" i="8"/>
  <c r="I86" i="8"/>
  <c r="J124" i="9"/>
  <c r="I122" i="8"/>
  <c r="J121" i="8"/>
  <c r="H121" i="8"/>
  <c r="H122" i="8"/>
  <c r="I121" i="8"/>
  <c r="J111" i="8"/>
  <c r="H111" i="8"/>
  <c r="H110" i="8"/>
  <c r="I111" i="8"/>
  <c r="I110" i="8"/>
  <c r="I124" i="9"/>
  <c r="J125" i="9"/>
  <c r="I125" i="9"/>
  <c r="J99" i="10"/>
  <c r="J100" i="10" s="1"/>
  <c r="D77" i="10" s="1"/>
  <c r="B78" i="10"/>
  <c r="B76" i="10"/>
  <c r="J117" i="10"/>
  <c r="K116" i="10"/>
  <c r="J88" i="11"/>
  <c r="J89" i="11" s="1"/>
  <c r="B77" i="11" s="1"/>
  <c r="J116" i="9"/>
  <c r="J117" i="9" s="1"/>
  <c r="J116" i="11" l="1"/>
  <c r="J117" i="11" s="1"/>
  <c r="J128" i="11"/>
  <c r="E77" i="11"/>
  <c r="E76" i="11" s="1"/>
  <c r="C77" i="11"/>
  <c r="C76" i="11" s="1"/>
  <c r="J99" i="8"/>
  <c r="E77" i="8" s="1"/>
  <c r="E76" i="8" s="1"/>
  <c r="J99" i="9"/>
  <c r="J100" i="9" s="1"/>
  <c r="D77" i="9" s="1"/>
  <c r="D78" i="9" s="1"/>
  <c r="J88" i="9"/>
  <c r="J89" i="9" s="1"/>
  <c r="B77" i="9" s="1"/>
  <c r="B78" i="9" s="1"/>
  <c r="J88" i="8"/>
  <c r="J89" i="8" s="1"/>
  <c r="B77" i="8" s="1"/>
  <c r="B76" i="8" s="1"/>
  <c r="I125" i="8"/>
  <c r="I124" i="8"/>
  <c r="J124" i="8"/>
  <c r="J125" i="8"/>
  <c r="I113" i="8"/>
  <c r="I114" i="8"/>
  <c r="J113" i="8"/>
  <c r="J114" i="8"/>
  <c r="J127" i="9"/>
  <c r="K127" i="9" s="1"/>
  <c r="E77" i="10"/>
  <c r="E76" i="10" s="1"/>
  <c r="D76" i="10"/>
  <c r="D78" i="10"/>
  <c r="K116" i="9"/>
  <c r="D78" i="11"/>
  <c r="D76" i="11"/>
  <c r="B78" i="11"/>
  <c r="B76" i="11"/>
  <c r="K116" i="11" l="1"/>
  <c r="J100" i="8"/>
  <c r="D77" i="8" s="1"/>
  <c r="D76" i="8" s="1"/>
  <c r="D76" i="9"/>
  <c r="E77" i="9"/>
  <c r="E76" i="9" s="1"/>
  <c r="C77" i="9"/>
  <c r="C76" i="9" s="1"/>
  <c r="B76" i="9"/>
  <c r="C77" i="8"/>
  <c r="C76" i="8" s="1"/>
  <c r="B78" i="8"/>
  <c r="J128" i="9"/>
  <c r="J127" i="8"/>
  <c r="K127" i="8" s="1"/>
  <c r="J116" i="8"/>
  <c r="K116" i="8" s="1"/>
  <c r="D78" i="8" l="1"/>
  <c r="J128" i="8"/>
  <c r="J1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2A420416-E1E0-4743-8904-641AA13E029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00B1999A-D086-4D87-AA87-035959CDDF5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23D811D4-0ECE-4516-931E-7F4D98FAB08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1C412387-49A7-423F-84FA-E887A3D985A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E7C454CB-F014-46D6-97E8-07C467C1B11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2F78C32D-AEE1-4739-93A8-679B413B9D4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412A94DD-08EF-4864-B418-94BB0295C01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6CC3BF90-8E1E-4138-8ABA-C60FDEA3E52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56E53B59-5A77-4B1D-A4DD-86531517972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DD7DF598-AFF4-49AC-930E-AA0B2DBF0C9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61A031B8-0296-488D-AAB0-5007DAADFF0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BC98C0D2-8AB7-448E-AD9C-2F1FB6CF3B5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EC13D79F-6F93-40B4-9FD0-A0632EF7EFC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950E8F29-AC08-47DC-A045-6FB57917A7F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9664F227-50FC-4113-B9DE-59558CE797E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C80E6CD4-6F31-46FD-A77E-80C4DFBB2BE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2CE186D8-BEAC-40CC-A02E-095E1B70BC8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23F51770-6487-4408-83F3-8EEC120BB81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1A1E1D75-632D-42C3-A404-0C24060E8CA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C8F1AE94-D336-4FF0-B281-FCA40F6B864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288860DE-81A1-40AE-91A0-9952C3D1BD3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4F81CFF3-1411-4D01-A31C-A72DC4DCF4B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A2E993DB-B18C-4ACA-A3DC-3AEAB669691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E2E02E6D-F156-4136-921C-9C2C48A809F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1F78465B-30F1-4B21-A404-D69BA98210E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E31759EE-4D41-46D8-8E7E-CEA720AD0D2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FEC35CA2-4B29-4D3B-8BD5-1780C88C3BF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0B27EA00-BCF3-47D9-8391-C09B60DEB46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14E9FA5E-491B-4293-8CF1-4573401A3B0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250B792F-7B43-4810-B79C-FF05248E654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A4815564-F4F7-4352-B489-E1B35B7B713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7879651E-FB29-491C-9E99-FFAB1287A13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37024E4D-5D11-4C41-9895-0E238270D0A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3296B5E9-D2FE-49E4-880C-1C7368BB98B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31AB598D-2FBF-4F86-80CB-4E5BDC8CCB4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F369576A-2E37-42BE-A661-A93CBD41746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1CC66B61-76F9-4EA8-81B5-3CF6AF6B1FC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0A9FCC6B-8403-4485-9442-3643605D7B7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8FF54CC5-574F-455C-84D5-C3448181C8C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8BF0ED6F-F5A5-445B-89A9-06F3919F453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52891B73-2FE1-4DB1-9C33-C4106FB901F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9F012AE6-BF68-4E18-8B07-C05FDA031B7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0677EAA1-4CC5-4AF5-98A8-2CEEBA3DE91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EF7FD705-E194-492A-AE87-5A94B1F6914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8A070680-7468-4314-95B5-20974225A36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5BEB9957-EA8F-4832-BF20-03CCECFBAA4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F32AE149-5D19-4616-A4BE-CFE5D236216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E8CF0C92-C460-4DCA-B8A1-122763FCB0C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71F44E46-4872-48CB-912D-684C24D6805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3C711884-3123-401F-A8DE-0EAA1FFF0DD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9A113CE8-3B81-400F-ABB8-12280D77509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ED354943-EC9C-41EA-92A4-5AAF84B186A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A9CD164B-E999-4ABC-8288-E577D6E76E2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4DDC9850-3A45-458D-85E4-D7849F08A62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1A966289-717C-4BA2-9E7F-9C60041C470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<sst xmlns="http://schemas.openxmlformats.org/spreadsheetml/2006/main" count="680" uniqueCount="57">
  <si>
    <t>Návrh výkonu tepelného čerpadla s ohledem na bod bivalence - FHA 06/07</t>
  </si>
  <si>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</si>
  <si>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</si>
  <si>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</si>
  <si>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</si>
  <si>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</si>
  <si>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</si>
  <si>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Počet osob na ohřev TV:</t>
  </si>
  <si>
    <t>-</t>
  </si>
  <si>
    <t>Druh topného systému:</t>
  </si>
  <si>
    <t>Velkoplošné systémy</t>
  </si>
  <si>
    <t>Celkový potřebný tepelný výkon: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</si>
  <si>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6 kW.</t>
    </r>
  </si>
  <si>
    <r>
      <rPr>
        <b/>
        <i/>
        <u/>
        <sz val="11"/>
        <color rgb="FF000000"/>
        <rFont val="Arial"/>
        <family val="2"/>
        <charset val="238"/>
      </rPr>
      <t>NÁVOD:</t>
    </r>
    <r>
      <rPr>
        <b/>
        <sz val="11"/>
        <color rgb="FF000000"/>
        <rFont val="Arial"/>
        <family val="2"/>
        <charset val="238"/>
      </rPr>
      <t xml:space="preserve"> Zadejte žlutě vyplněná pole (tj. venkovní výpočtová teplota dle lokace, nejvyšší výpočtová venkovní teplota pro topné období, tepelná ztráta objektu, počet žijících osob a rozklikněte druh systému vytápění). Bod bivalence pro venkovní výpočtovou teplotu -15°C uvažovat cca -7°C, pro teplotu -12°C uvažovat cca -5°C. </t>
    </r>
  </si>
  <si>
    <t>ZADÁNÍ VÝKONOVÝCH KŘIVEK TEPELNÉHO ČERPADLA - ZADAT ŽLUTĚ OZNAČENÁ POLE</t>
  </si>
  <si>
    <t>VENKOVNÍ TEPLOTA (°C)</t>
  </si>
  <si>
    <t>TEPELNÉ ČERPADLO 1</t>
  </si>
  <si>
    <t>TOPNÁ TYČ</t>
  </si>
  <si>
    <t>ROZKLIKÁVACÍ NABÍDKY (MOŽNOSTI):</t>
  </si>
  <si>
    <t>TYP PŘEDÁVACÍ PLOCHY SYSTÉMU VTP:</t>
  </si>
  <si>
    <t>Otopná tělesa</t>
  </si>
  <si>
    <t>NEJVYŠŠÍ VENKOVNÍ TEPLOTA V TOPNÉM OBDOBÍ</t>
  </si>
  <si>
    <t>EXTRÉMNÍ VÝPOČTOVÁ VENKOVNÍ TEPLOTA te</t>
  </si>
  <si>
    <t>PARAMETRIZACE MEZNÍ KŘIVKY BIVALENCE</t>
  </si>
  <si>
    <t>Souřadnice</t>
  </si>
  <si>
    <t>X</t>
  </si>
  <si>
    <t>Y</t>
  </si>
  <si>
    <t>VODOROVNÁ ČÁST KŘIVKY BIVALENCE -&gt;</t>
  </si>
  <si>
    <t>Venkovní teplota:</t>
  </si>
  <si>
    <t>SOUŘADNICE MEZNÍ KŘIVKY BIVALENCE:</t>
  </si>
  <si>
    <t>SVISLÁ ČÁST KŘIVKY BIVALENCE -&gt;</t>
  </si>
  <si>
    <t>LINEARIZACE MEZNÍ KŘIVKY BIVALENCE Y=AX+B</t>
  </si>
  <si>
    <t>SOUŘADNICE</t>
  </si>
  <si>
    <t>A</t>
  </si>
  <si>
    <t>B</t>
  </si>
  <si>
    <t>Y=Ax+B:</t>
  </si>
  <si>
    <t>VYNÁŠENÍ BODU BIVALENCE:</t>
  </si>
  <si>
    <t>TEPELNÉ ČERPADLO 2</t>
  </si>
  <si>
    <t>HODNOTY TČ 1</t>
  </si>
  <si>
    <t>TEPLOTA</t>
  </si>
  <si>
    <t>VÝKON KOMPRESORU</t>
  </si>
  <si>
    <t>ROZDÍL</t>
  </si>
  <si>
    <t>STEP II</t>
  </si>
  <si>
    <t>STEP 3</t>
  </si>
  <si>
    <t>STEP 4</t>
  </si>
  <si>
    <t>Y1</t>
  </si>
  <si>
    <t>Y2</t>
  </si>
  <si>
    <t>STEP 5</t>
  </si>
  <si>
    <t>Slope</t>
  </si>
  <si>
    <t>Intercept</t>
  </si>
  <si>
    <t>VÝSLEDKY</t>
  </si>
  <si>
    <t>X=</t>
  </si>
  <si>
    <t>Y=</t>
  </si>
  <si>
    <t>HODNOTY TČ 2</t>
  </si>
  <si>
    <t>VYNÁŠENÍ VÝKONU KOMPRESORU:</t>
  </si>
  <si>
    <t>LINEARIZACE MEZNÍ SVISLÉ KŘIVKY BIVALENCE Y=AX+B</t>
  </si>
  <si>
    <t>DOPLŇKOVÉ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</si>
</sst>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"/>
    <numFmt numFmtId="165" formatCode="0.00000000000000"/>
    <numFmt numFmtId="166" formatCode="0.0"/>
    <numFmt numFmtId="167" formatCode="0.0000000000000000000000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71">
    <xf numFmtId="0" fontId="0" fillId="0" borderId="0" xfId="0"/>
    <xf numFmtId="0" fontId="3" fillId="4" borderId="4" xfId="3" applyFill="1" applyBorder="1" applyAlignment="1" applyProtection="1">
      <alignment horizontal="left" vertical="top"/>
      <protection hidden="1"/>
    </xf>
    <xf numFmtId="0" fontId="3" fillId="4" borderId="5" xfId="3" applyFill="1" applyBorder="1" applyAlignment="1" applyProtection="1">
      <alignment horizontal="left" vertical="top"/>
      <protection hidden="1"/>
    </xf>
    <xf numFmtId="0" fontId="7" fillId="5" borderId="9" xfId="3" applyFont="1" applyFill="1" applyBorder="1" applyAlignment="1" applyProtection="1">
      <alignment horizontal="center" vertical="center"/>
      <protection locked="0" hidden="1"/>
    </xf>
    <xf numFmtId="0" fontId="6" fillId="4" borderId="4" xfId="3" applyFont="1" applyFill="1" applyBorder="1" applyAlignment="1" applyProtection="1">
      <alignment horizontal="left" vertical="top"/>
      <protection hidden="1"/>
    </xf>
    <xf numFmtId="0" fontId="9" fillId="4" borderId="4" xfId="3" applyFont="1" applyFill="1" applyBorder="1" applyAlignment="1" applyProtection="1">
      <alignment horizontal="left" vertical="top"/>
      <protection hidden="1"/>
    </xf>
    <xf numFmtId="0" fontId="3" fillId="4" borderId="6" xfId="3" applyFill="1" applyBorder="1" applyAlignment="1" applyProtection="1">
      <alignment horizontal="left" vertical="top"/>
      <protection hidden="1"/>
    </xf>
    <xf numFmtId="0" fontId="3" fillId="4" borderId="7" xfId="3" applyFill="1" applyBorder="1" applyAlignment="1" applyProtection="1">
      <alignment horizontal="left" vertical="top"/>
      <protection hidden="1"/>
    </xf>
    <xf numFmtId="0" fontId="3" fillId="4" borderId="8" xfId="3" applyFill="1" applyBorder="1" applyAlignment="1" applyProtection="1">
      <alignment horizontal="left" vertical="top"/>
      <protection hidden="1"/>
    </xf>
    <xf numFmtId="0" fontId="8" fillId="4" borderId="0" xfId="3" applyFont="1" applyFill="1" applyAlignment="1" applyProtection="1">
      <alignment horizontal="left" vertical="center"/>
      <protection hidden="1"/>
    </xf>
    <xf numFmtId="0" fontId="5" fillId="4" borderId="0" xfId="3" applyFont="1" applyFill="1" applyAlignment="1" applyProtection="1">
      <alignment vertical="top" wrapText="1"/>
      <protection hidden="1"/>
    </xf>
    <xf numFmtId="0" fontId="3" fillId="4" borderId="0" xfId="3" applyFill="1" applyAlignment="1" applyProtection="1">
      <alignment horizontal="left" vertical="top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5" fillId="4" borderId="0" xfId="0" applyFont="1" applyFill="1" applyProtection="1">
      <protection hidden="1"/>
    </xf>
    <xf numFmtId="0" fontId="16" fillId="4" borderId="0" xfId="0" applyFont="1" applyFill="1" applyProtection="1">
      <protection hidden="1"/>
    </xf>
    <xf numFmtId="166" fontId="17" fillId="6" borderId="9" xfId="3" applyNumberFormat="1" applyFont="1" applyFill="1" applyBorder="1" applyAlignment="1" applyProtection="1">
      <alignment horizontal="center" vertical="top"/>
      <protection hidden="1"/>
    </xf>
    <xf numFmtId="0" fontId="19" fillId="4" borderId="0" xfId="0" applyFont="1" applyFill="1" applyProtection="1">
      <protection hidden="1"/>
    </xf>
    <xf numFmtId="0" fontId="21" fillId="4" borderId="0" xfId="3" applyFont="1" applyFill="1" applyAlignment="1" applyProtection="1">
      <alignment horizontal="left" vertical="top"/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23" fillId="4" borderId="0" xfId="3" applyFont="1" applyFill="1" applyAlignment="1" applyProtection="1">
      <alignment horizontal="center" vertical="center" wrapText="1"/>
      <protection hidden="1"/>
    </xf>
    <xf numFmtId="0" fontId="16" fillId="4" borderId="0" xfId="0" applyFont="1" applyFill="1" applyAlignment="1">
      <alignment horizontal="center" vertical="center"/>
    </xf>
    <xf numFmtId="2" fontId="16" fillId="4" borderId="0" xfId="1" applyNumberFormat="1" applyFont="1" applyFill="1" applyBorder="1" applyAlignment="1">
      <alignment horizontal="center" vertical="center"/>
    </xf>
    <xf numFmtId="0" fontId="21" fillId="4" borderId="0" xfId="3" applyFont="1" applyFill="1"/>
    <xf numFmtId="0" fontId="24" fillId="4" borderId="0" xfId="1" applyFont="1" applyFill="1" applyBorder="1" applyAlignment="1" applyProtection="1">
      <alignment horizontal="left" vertical="top"/>
      <protection hidden="1"/>
    </xf>
    <xf numFmtId="1" fontId="16" fillId="4" borderId="0" xfId="2" applyNumberFormat="1" applyFont="1" applyFill="1" applyBorder="1" applyAlignment="1" applyProtection="1">
      <alignment horizontal="center" vertical="center" shrinkToFit="1"/>
      <protection hidden="1"/>
    </xf>
    <xf numFmtId="2" fontId="16" fillId="4" borderId="0" xfId="2" applyNumberFormat="1" applyFont="1" applyFill="1" applyBorder="1" applyAlignment="1">
      <alignment horizontal="center" vertical="top" shrinkToFit="1"/>
    </xf>
    <xf numFmtId="0" fontId="24" fillId="4" borderId="0" xfId="1" applyFont="1" applyFill="1" applyBorder="1" applyAlignment="1" applyProtection="1">
      <alignment horizontal="center" vertical="center"/>
      <protection hidden="1"/>
    </xf>
    <xf numFmtId="0" fontId="24" fillId="4" borderId="0" xfId="1" applyFont="1" applyFill="1" applyBorder="1" applyAlignment="1" applyProtection="1">
      <alignment vertical="top"/>
      <protection hidden="1"/>
    </xf>
    <xf numFmtId="0" fontId="16" fillId="4" borderId="0" xfId="2" applyFont="1" applyFill="1" applyBorder="1" applyAlignment="1" applyProtection="1">
      <alignment horizontal="left" vertical="top"/>
      <protection hidden="1"/>
    </xf>
    <xf numFmtId="0" fontId="21" fillId="4" borderId="0" xfId="3" applyFont="1" applyFill="1" applyAlignment="1" applyProtection="1">
      <alignment horizontal="center" vertical="center"/>
      <protection hidden="1"/>
    </xf>
    <xf numFmtId="11" fontId="21" fillId="4" borderId="0" xfId="3" applyNumberFormat="1" applyFont="1" applyFill="1" applyAlignment="1" applyProtection="1">
      <alignment horizontal="left" vertical="top"/>
      <protection hidden="1"/>
    </xf>
    <xf numFmtId="0" fontId="24" fillId="4" borderId="0" xfId="2" applyFont="1" applyFill="1" applyBorder="1" applyAlignment="1" applyProtection="1">
      <alignment horizontal="left" vertical="top"/>
      <protection hidden="1"/>
    </xf>
    <xf numFmtId="0" fontId="24" fillId="4" borderId="0" xfId="1" applyFont="1" applyFill="1" applyBorder="1" applyProtection="1">
      <protection hidden="1"/>
    </xf>
    <xf numFmtId="11" fontId="24" fillId="4" borderId="0" xfId="1" applyNumberFormat="1" applyFont="1" applyFill="1" applyBorder="1" applyProtection="1">
      <protection hidden="1"/>
    </xf>
    <xf numFmtId="0" fontId="21" fillId="4" borderId="0" xfId="3" applyFont="1" applyFill="1" applyAlignment="1" applyProtection="1">
      <alignment vertical="top"/>
      <protection hidden="1"/>
    </xf>
    <xf numFmtId="164" fontId="21" fillId="4" borderId="0" xfId="3" applyNumberFormat="1" applyFont="1" applyFill="1" applyAlignment="1" applyProtection="1">
      <alignment horizontal="left" vertical="top"/>
      <protection hidden="1"/>
    </xf>
    <xf numFmtId="165" fontId="21" fillId="4" borderId="0" xfId="3" applyNumberFormat="1" applyFont="1" applyFill="1" applyAlignment="1" applyProtection="1">
      <alignment horizontal="left" vertical="top"/>
      <protection hidden="1"/>
    </xf>
    <xf numFmtId="2" fontId="26" fillId="4" borderId="0" xfId="3" applyNumberFormat="1" applyFont="1" applyFill="1" applyAlignment="1" applyProtection="1">
      <alignment horizontal="left" vertical="top"/>
      <protection hidden="1"/>
    </xf>
    <xf numFmtId="0" fontId="26" fillId="4" borderId="0" xfId="3" applyFont="1" applyFill="1" applyAlignment="1" applyProtection="1">
      <alignment horizontal="left" vertical="top"/>
      <protection hidden="1"/>
    </xf>
    <xf numFmtId="2" fontId="16" fillId="4" borderId="0" xfId="2" applyNumberFormat="1" applyFont="1" applyFill="1" applyBorder="1" applyAlignment="1" applyProtection="1">
      <alignment horizontal="left" vertical="top"/>
      <protection hidden="1"/>
    </xf>
    <xf numFmtId="0" fontId="16" fillId="4" borderId="0" xfId="1" applyFont="1" applyFill="1" applyBorder="1" applyAlignment="1" applyProtection="1">
      <alignment horizontal="left" vertical="top"/>
      <protection hidden="1"/>
    </xf>
    <xf numFmtId="0" fontId="27" fillId="4" borderId="0" xfId="0" applyFont="1" applyFill="1" applyProtection="1">
      <protection hidden="1"/>
    </xf>
    <xf numFmtId="167" fontId="21" fillId="4" borderId="0" xfId="3" applyNumberFormat="1" applyFont="1" applyFill="1" applyAlignment="1" applyProtection="1">
      <alignment horizontal="left" vertical="top"/>
      <protection hidden="1"/>
    </xf>
    <xf numFmtId="0" fontId="16" fillId="4" borderId="0" xfId="0" applyFont="1" applyFill="1" applyAlignment="1" applyProtection="1">
      <alignment wrapText="1"/>
      <protection hidden="1"/>
    </xf>
    <xf numFmtId="2" fontId="16" fillId="4" borderId="0" xfId="0" applyNumberFormat="1" applyFont="1" applyFill="1" applyAlignment="1">
      <alignment horizontal="center"/>
    </xf>
    <xf numFmtId="2" fontId="16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 applyProtection="1">
      <alignment horizontal="center"/>
      <protection hidden="1"/>
    </xf>
    <xf numFmtId="0" fontId="22" fillId="4" borderId="0" xfId="0" applyFont="1" applyFill="1" applyAlignment="1" applyProtection="1">
      <alignment horizontal="center" vertical="center" wrapText="1"/>
      <protection hidden="1"/>
    </xf>
    <xf numFmtId="0" fontId="20" fillId="4" borderId="0" xfId="0" applyFont="1" applyFill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21" fillId="4" borderId="0" xfId="3" applyFont="1" applyFill="1" applyAlignment="1" applyProtection="1">
      <alignment horizontal="center" vertical="top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0" fillId="4" borderId="0" xfId="3" applyFont="1" applyFill="1" applyAlignment="1" applyProtection="1">
      <alignment horizontal="left" vertical="top" wrapText="1"/>
      <protection hidden="1"/>
    </xf>
    <xf numFmtId="0" fontId="12" fillId="4" borderId="0" xfId="3" applyFont="1" applyFill="1" applyAlignment="1" applyProtection="1">
      <alignment horizontal="left" vertical="top" wrapText="1"/>
      <protection hidden="1"/>
    </xf>
    <xf numFmtId="0" fontId="5" fillId="4" borderId="0" xfId="3" applyFont="1" applyFill="1" applyAlignment="1" applyProtection="1">
      <alignment horizontal="left" vertical="top" wrapText="1"/>
      <protection hidden="1"/>
    </xf>
    <xf numFmtId="0" fontId="16" fillId="4" borderId="0" xfId="0" applyFont="1" applyFill="1" applyAlignment="1" applyProtection="1">
      <alignment horizontal="center" wrapText="1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4" fillId="4" borderId="1" xfId="3" applyFont="1" applyFill="1" applyBorder="1" applyAlignment="1" applyProtection="1">
      <alignment horizontal="center" vertical="center"/>
      <protection hidden="1"/>
    </xf>
    <xf numFmtId="0" fontId="4" fillId="4" borderId="2" xfId="3" applyFont="1" applyFill="1" applyBorder="1" applyAlignment="1" applyProtection="1">
      <alignment horizontal="center" vertical="center"/>
      <protection hidden="1"/>
    </xf>
    <xf numFmtId="0" fontId="4" fillId="4" borderId="3" xfId="3" applyFont="1" applyFill="1" applyBorder="1" applyAlignment="1" applyProtection="1">
      <alignment horizontal="center" vertical="center"/>
      <protection hidden="1"/>
    </xf>
    <xf numFmtId="0" fontId="4" fillId="4" borderId="4" xfId="3" applyFont="1" applyFill="1" applyBorder="1" applyAlignment="1" applyProtection="1">
      <alignment horizontal="center" vertical="center"/>
      <protection hidden="1"/>
    </xf>
    <xf numFmtId="0" fontId="4" fillId="4" borderId="0" xfId="3" applyFont="1" applyFill="1" applyAlignment="1" applyProtection="1">
      <alignment horizontal="center" vertical="center"/>
      <protection hidden="1"/>
    </xf>
    <xf numFmtId="0" fontId="4" fillId="4" borderId="5" xfId="3" applyFont="1" applyFill="1" applyBorder="1" applyAlignment="1" applyProtection="1">
      <alignment horizontal="center" vertical="center"/>
      <protection hidden="1"/>
    </xf>
    <xf numFmtId="0" fontId="4" fillId="4" borderId="6" xfId="3" applyFont="1" applyFill="1" applyBorder="1" applyAlignment="1" applyProtection="1">
      <alignment horizontal="center" vertical="center"/>
      <protection hidden="1"/>
    </xf>
    <xf numFmtId="0" fontId="4" fillId="4" borderId="7" xfId="3" applyFont="1" applyFill="1" applyBorder="1" applyAlignment="1" applyProtection="1">
      <alignment horizontal="center" vertical="center"/>
      <protection hidden="1"/>
    </xf>
    <xf numFmtId="0" fontId="4" fillId="4" borderId="8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left"/>
      <protection hidden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06/07: teplota výstupu 25°C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25°C'!$D$53:$D$60</c:f>
              <c:numCache>
                <c:formatCode>General</c:formatCode>
                <c:ptCount val="8"/>
                <c:pt idx="0">
                  <c:v>9.7550696295212536</c:v>
                </c:pt>
                <c:pt idx="1">
                  <c:v>10.202288578450016</c:v>
                </c:pt>
                <c:pt idx="2">
                  <c:v>11.794417933294394</c:v>
                </c:pt>
                <c:pt idx="3">
                  <c:v>12.873999999999999</c:v>
                </c:pt>
                <c:pt idx="4">
                  <c:v>14.038481790059544</c:v>
                </c:pt>
                <c:pt idx="5">
                  <c:v>14.664169315159491</c:v>
                </c:pt>
                <c:pt idx="6">
                  <c:v>13.820310470153728</c:v>
                </c:pt>
                <c:pt idx="7">
                  <c:v>13.515846660776152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DD-42DE-95C7-EA18420C732D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25°C'!$C$53:$C$60</c:f>
              <c:numCache>
                <c:formatCode>0.00</c:formatCode>
                <c:ptCount val="8"/>
                <c:pt idx="0">
                  <c:v>3.755069629521254</c:v>
                </c:pt>
                <c:pt idx="1">
                  <c:v>4.2022885784500161</c:v>
                </c:pt>
                <c:pt idx="2">
                  <c:v>5.7944179332943948</c:v>
                </c:pt>
                <c:pt idx="3">
                  <c:v>6.8739999999999997</c:v>
                </c:pt>
                <c:pt idx="4">
                  <c:v>8.038481790059544</c:v>
                </c:pt>
                <c:pt idx="5">
                  <c:v>8.6641693151594907</c:v>
                </c:pt>
                <c:pt idx="6">
                  <c:v>7.8203104701537276</c:v>
                </c:pt>
                <c:pt idx="7">
                  <c:v>7.5158466607761527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28DD-42DE-95C7-EA18420C73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25°C'!$C$67:$E$67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7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DD-42DE-95C7-EA18420C732D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D-42DE-95C7-EA18420C73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D-42DE-95C7-EA18420C732D}"/>
                </c:ext>
              </c:extLst>
            </c:dLbl>
            <c:dLbl>
              <c:idx val="2"/>
              <c:layout>
                <c:manualLayout>
                  <c:x val="8.865007402698806E-2"/>
                  <c:y val="-0.1171149790957065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25°C'!$B$76:$B$78</c:f>
              <c:numCache>
                <c:formatCode>0.00</c:formatCode>
                <c:ptCount val="3"/>
                <c:pt idx="0">
                  <c:v>-7.1979469636085147</c:v>
                </c:pt>
                <c:pt idx="1">
                  <c:v>-7.1979469636085147</c:v>
                </c:pt>
                <c:pt idx="2">
                  <c:v>-7.1979469636085147</c:v>
                </c:pt>
              </c:numCache>
            </c:numRef>
          </c:xVal>
          <c:yVal>
            <c:numRef>
              <c:f>'TEPLOTA VÝSTUPU 25°C'!$C$76:$C$78</c:f>
              <c:numCache>
                <c:formatCode>General</c:formatCode>
                <c:ptCount val="3"/>
                <c:pt idx="0">
                  <c:v>5.7550232868614666</c:v>
                </c:pt>
                <c:pt idx="1">
                  <c:v>5.7550232868614666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28DD-42DE-95C7-EA18420C732D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25°C'!$H$66:$H$67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8DD-42DE-95C7-EA18420C732D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25°C'!$H$63:$H$64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8DD-42DE-95C7-EA18420C732D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D-42DE-95C7-EA18420C732D}"/>
                </c:ext>
              </c:extLst>
            </c:dLbl>
            <c:dLbl>
              <c:idx val="1"/>
              <c:layout>
                <c:manualLayout>
                  <c:x val="8.3209520087531186E-2"/>
                  <c:y val="0.1018798788866636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25°C'!$J$116:$K$116</c:f>
              <c:numCache>
                <c:formatCode>General</c:formatCode>
                <c:ptCount val="2"/>
                <c:pt idx="0">
                  <c:v>4.7979729805120108</c:v>
                </c:pt>
                <c:pt idx="1">
                  <c:v>4.7979729805120108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8DD-42DE-95C7-EA18420C732D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8DD-42DE-95C7-EA18420C732D}"/>
              </c:ext>
            </c:extLst>
          </c:dPt>
          <c:dLbls>
            <c:dLbl>
              <c:idx val="0"/>
              <c:layout>
                <c:manualLayout>
                  <c:x val="-0.17713740836162567"/>
                  <c:y val="-0.126186373470551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28DD-42DE-95C7-EA18420C73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25°C'!$J$127:$K$127</c:f>
              <c:numCache>
                <c:formatCode>General</c:formatCode>
                <c:ptCount val="2"/>
                <c:pt idx="0">
                  <c:v>10.796267612482982</c:v>
                </c:pt>
                <c:pt idx="1">
                  <c:v>10.796267612482982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8DD-42DE-95C7-EA18420C73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06/07: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35°C'!$D$53:$D$60</c:f>
              <c:numCache>
                <c:formatCode>General</c:formatCode>
                <c:ptCount val="8"/>
                <c:pt idx="0">
                  <c:v>9.3427013823174736</c:v>
                </c:pt>
                <c:pt idx="1">
                  <c:v>10.309632402265972</c:v>
                </c:pt>
                <c:pt idx="2">
                  <c:v>11.490698754077416</c:v>
                </c:pt>
                <c:pt idx="3">
                  <c:v>12.480848419233633</c:v>
                </c:pt>
                <c:pt idx="4">
                  <c:v>13.652064436201293</c:v>
                </c:pt>
                <c:pt idx="5">
                  <c:v>14.600395308735989</c:v>
                </c:pt>
                <c:pt idx="6">
                  <c:v>13.872806728589541</c:v>
                </c:pt>
                <c:pt idx="7">
                  <c:v>13.37629969676621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B9-4D14-A245-4DE6A8A315EC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35°C'!$C$53:$C$60</c:f>
              <c:numCache>
                <c:formatCode>0.00</c:formatCode>
                <c:ptCount val="8"/>
                <c:pt idx="0">
                  <c:v>3.3427013823174736</c:v>
                </c:pt>
                <c:pt idx="1">
                  <c:v>4.3096324022659731</c:v>
                </c:pt>
                <c:pt idx="2">
                  <c:v>5.4906987540774157</c:v>
                </c:pt>
                <c:pt idx="3">
                  <c:v>6.4808484192336326</c:v>
                </c:pt>
                <c:pt idx="4">
                  <c:v>7.6520644362012922</c:v>
                </c:pt>
                <c:pt idx="5">
                  <c:v>8.6003953087359886</c:v>
                </c:pt>
                <c:pt idx="6">
                  <c:v>7.8728067285895413</c:v>
                </c:pt>
                <c:pt idx="7">
                  <c:v>7.3762996967662104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B9B9-4D14-A245-4DE6A8A315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35°C'!$C$67:$E$67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8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B9-4D14-A245-4DE6A8A315EC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B9-4D14-A245-4DE6A8A31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B9-4D14-A245-4DE6A8A315EC}"/>
                </c:ext>
              </c:extLst>
            </c:dLbl>
            <c:dLbl>
              <c:idx val="2"/>
              <c:layout>
                <c:manualLayout>
                  <c:x val="8.865007402698806E-2"/>
                  <c:y val="-0.1171149790957065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9B9-4D14-A245-4DE6A8A315E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35°C'!$B$76:$B$78</c:f>
              <c:numCache>
                <c:formatCode>0.00</c:formatCode>
                <c:ptCount val="3"/>
                <c:pt idx="0">
                  <c:v>-4.4703739426369546</c:v>
                </c:pt>
                <c:pt idx="1">
                  <c:v>-4.4703739426369546</c:v>
                </c:pt>
                <c:pt idx="2">
                  <c:v>-4.4703739426369546</c:v>
                </c:pt>
              </c:numCache>
            </c:numRef>
          </c:xVal>
          <c:yVal>
            <c:numRef>
              <c:f>'TEPLOTA VÝSTUPU 35°C'!$C$76:$C$78</c:f>
              <c:numCache>
                <c:formatCode>General</c:formatCode>
                <c:ptCount val="3"/>
                <c:pt idx="0">
                  <c:v>5.7689996867072457</c:v>
                </c:pt>
                <c:pt idx="1">
                  <c:v>5.7689996867072457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B9B9-4D14-A245-4DE6A8A315EC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35°C'!$H$66:$H$67</c:f>
              <c:numCache>
                <c:formatCode>General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B9-4D14-A245-4DE6A8A315EC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35°C'!$H$63:$H$64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B9-4D14-A245-4DE6A8A315EC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B9-4D14-A245-4DE6A8A315EC}"/>
                </c:ext>
              </c:extLst>
            </c:dLbl>
            <c:dLbl>
              <c:idx val="1"/>
              <c:layout>
                <c:manualLayout>
                  <c:x val="8.3209520087531186E-2"/>
                  <c:y val="0.1018798788866636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9B9-4D14-A245-4DE6A8A315E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35°C'!$J$116:$K$116</c:f>
              <c:numCache>
                <c:formatCode>General</c:formatCode>
                <c:ptCount val="2"/>
                <c:pt idx="0">
                  <c:v>4.7516554060209746</c:v>
                </c:pt>
                <c:pt idx="1">
                  <c:v>4.7516554060209746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9B9-4D14-A245-4DE6A8A315EC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B9-4D14-A245-4DE6A8A315EC}"/>
              </c:ext>
            </c:extLst>
          </c:dPt>
          <c:dLbls>
            <c:dLbl>
              <c:idx val="0"/>
              <c:layout>
                <c:manualLayout>
                  <c:x val="-0.17713740836162567"/>
                  <c:y val="-0.126186373470551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9B9-4D14-A245-4DE6A8A31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9B9-4D14-A245-4DE6A8A315E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35°C'!$J$127:$K$127</c:f>
              <c:numCache>
                <c:formatCode>General</c:formatCode>
                <c:ptCount val="2"/>
                <c:pt idx="0">
                  <c:v>10.7505483606121</c:v>
                </c:pt>
                <c:pt idx="1">
                  <c:v>10.7505483606121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9B9-4D14-A245-4DE6A8A315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06/07: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45°C'!$D$53:$D$60</c:f>
              <c:numCache>
                <c:formatCode>General</c:formatCode>
                <c:ptCount val="8"/>
                <c:pt idx="0">
                  <c:v>8.884205393459915</c:v>
                </c:pt>
                <c:pt idx="1">
                  <c:v>10.199579803449641</c:v>
                </c:pt>
                <c:pt idx="2">
                  <c:v>11.550092201413836</c:v>
                </c:pt>
                <c:pt idx="3">
                  <c:v>12.444752574374006</c:v>
                </c:pt>
                <c:pt idx="4">
                  <c:v>13.339412947334175</c:v>
                </c:pt>
                <c:pt idx="5">
                  <c:v>14.258625644045379</c:v>
                </c:pt>
                <c:pt idx="6">
                  <c:v>13.540098301349156</c:v>
                </c:pt>
                <c:pt idx="7">
                  <c:v>13.249282404753624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12-40F1-921C-C0A9A83F4E3E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45°C'!$C$53:$C$60</c:f>
              <c:numCache>
                <c:formatCode>0.00</c:formatCode>
                <c:ptCount val="8"/>
                <c:pt idx="0">
                  <c:v>2.884205393459915</c:v>
                </c:pt>
                <c:pt idx="1">
                  <c:v>4.1995798034496419</c:v>
                </c:pt>
                <c:pt idx="2">
                  <c:v>5.5500922014138361</c:v>
                </c:pt>
                <c:pt idx="3">
                  <c:v>6.4447525743740055</c:v>
                </c:pt>
                <c:pt idx="4">
                  <c:v>7.3394129473341749</c:v>
                </c:pt>
                <c:pt idx="5">
                  <c:v>8.2586256440453791</c:v>
                </c:pt>
                <c:pt idx="6">
                  <c:v>7.5400983013491558</c:v>
                </c:pt>
                <c:pt idx="7">
                  <c:v>7.2492824047536235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3012-40F1-921C-C0A9A83F4E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45°C'!$C$66:$E$66</c:f>
              <c:numCache>
                <c:formatCode>0.00E+00</c:formatCode>
                <c:ptCount val="3"/>
                <c:pt idx="0" formatCode="General">
                  <c:v>20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45°C'!$C$67:$E$67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8.3000000000000007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12-40F1-921C-C0A9A83F4E3E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2-40F1-921C-C0A9A83F4E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2-40F1-921C-C0A9A83F4E3E}"/>
                </c:ext>
              </c:extLst>
            </c:dLbl>
            <c:dLbl>
              <c:idx val="2"/>
              <c:layout>
                <c:manualLayout>
                  <c:x val="8.865007402698806E-2"/>
                  <c:y val="-0.1171149790957065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12-40F1-921C-C0A9A83F4E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45°C'!$B$76:$B$78</c:f>
              <c:numCache>
                <c:formatCode>0.00</c:formatCode>
                <c:ptCount val="3"/>
                <c:pt idx="0">
                  <c:v>-4.4661534897214832</c:v>
                </c:pt>
                <c:pt idx="1">
                  <c:v>-4.4661534897214832</c:v>
                </c:pt>
                <c:pt idx="2">
                  <c:v>-4.4661534897214832</c:v>
                </c:pt>
              </c:numCache>
            </c:numRef>
          </c:xVal>
          <c:yVal>
            <c:numRef>
              <c:f>'TEPLOTA VÝSTUPU 45°C'!$C$76:$C$78</c:f>
              <c:numCache>
                <c:formatCode>General</c:formatCode>
                <c:ptCount val="3"/>
                <c:pt idx="0">
                  <c:v>5.8019735418482368</c:v>
                </c:pt>
                <c:pt idx="1">
                  <c:v>5.8019735418482368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3012-40F1-921C-C0A9A83F4E3E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45°C'!$G$66:$G$67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45°C'!$H$66:$H$67</c:f>
              <c:numCache>
                <c:formatCode>General</c:formatCode>
                <c:ptCount val="2"/>
                <c:pt idx="0">
                  <c:v>8.3000000000000007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12-40F1-921C-C0A9A83F4E3E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-15</c:v>
                </c:pt>
              </c:numCache>
            </c:numRef>
          </c:xVal>
          <c:yVal>
            <c:numRef>
              <c:f>'TEPLOTA VÝSTUPU 45°C'!$H$63:$H$64</c:f>
              <c:numCache>
                <c:formatCode>General</c:formatCode>
                <c:ptCount val="2"/>
                <c:pt idx="0">
                  <c:v>8.3000000000000007</c:v>
                </c:pt>
                <c:pt idx="1">
                  <c:v>8.3000000000000007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12-40F1-921C-C0A9A83F4E3E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2-40F1-921C-C0A9A83F4E3E}"/>
                </c:ext>
              </c:extLst>
            </c:dLbl>
            <c:dLbl>
              <c:idx val="1"/>
              <c:layout>
                <c:manualLayout>
                  <c:x val="8.3209520087531186E-2"/>
                  <c:y val="0.1018798788866636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012-40F1-921C-C0A9A83F4E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45°C'!$J$117:$K$117</c:f>
              <c:numCache>
                <c:formatCode>General</c:formatCode>
                <c:ptCount val="2"/>
                <c:pt idx="0">
                  <c:v>-15</c:v>
                </c:pt>
                <c:pt idx="1">
                  <c:v>-20</c:v>
                </c:pt>
              </c:numCache>
            </c:numRef>
          </c:xVal>
          <c:yVal>
            <c:numRef>
              <c:f>'TEPLOTA VÝSTUPU 45°C'!$J$116:$K$116</c:f>
              <c:numCache>
                <c:formatCode>General</c:formatCode>
                <c:ptCount val="2"/>
                <c:pt idx="0">
                  <c:v>4.1982491361049687</c:v>
                </c:pt>
                <c:pt idx="1">
                  <c:v>4.1982491361049687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012-40F1-921C-C0A9A83F4E3E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12-40F1-921C-C0A9A83F4E3E}"/>
              </c:ext>
            </c:extLst>
          </c:dPt>
          <c:dLbls>
            <c:dLbl>
              <c:idx val="0"/>
              <c:layout>
                <c:manualLayout>
                  <c:x val="-0.17713740836162567"/>
                  <c:y val="-0.126186373470551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012-40F1-921C-C0A9A83F4E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012-40F1-921C-C0A9A83F4E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45°C'!$J$128:$K$128</c:f>
              <c:numCache>
                <c:formatCode>General</c:formatCode>
                <c:ptCount val="2"/>
                <c:pt idx="0">
                  <c:v>-15</c:v>
                </c:pt>
                <c:pt idx="1">
                  <c:v>-20</c:v>
                </c:pt>
              </c:numCache>
            </c:numRef>
          </c:xVal>
          <c:yVal>
            <c:numRef>
              <c:f>'TEPLOTA VÝSTUPU 45°C'!$J$127:$K$127</c:f>
              <c:numCache>
                <c:formatCode>General</c:formatCode>
                <c:ptCount val="2"/>
                <c:pt idx="0">
                  <c:v>10.196347992552111</c:v>
                </c:pt>
                <c:pt idx="1">
                  <c:v>10.196347992552111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012-40F1-921C-C0A9A83F4E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06/07: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 ZDROJ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55°C'!$B$54:$B$60</c:f>
              <c:numCache>
                <c:formatCode>General</c:formatCode>
                <c:ptCount val="7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14</c:v>
                </c:pt>
                <c:pt idx="5">
                  <c:v>25</c:v>
                </c:pt>
                <c:pt idx="6">
                  <c:v>35</c:v>
                </c:pt>
              </c:numCache>
            </c:numRef>
          </c:xVal>
          <c:yVal>
            <c:numRef>
              <c:f>'TEPLOTA VÝSTUPU 55°C'!$D$54:$D$60</c:f>
              <c:numCache>
                <c:formatCode>General</c:formatCode>
                <c:ptCount val="7"/>
                <c:pt idx="0">
                  <c:v>8.9746671785376115</c:v>
                </c:pt>
                <c:pt idx="1">
                  <c:v>10.261919752204458</c:v>
                </c:pt>
                <c:pt idx="2">
                  <c:v>11.101175172900447</c:v>
                </c:pt>
                <c:pt idx="3">
                  <c:v>12.851569929913474</c:v>
                </c:pt>
                <c:pt idx="4">
                  <c:v>13.229355366638977</c:v>
                </c:pt>
                <c:pt idx="5">
                  <c:v>12.981692790995258</c:v>
                </c:pt>
                <c:pt idx="6">
                  <c:v>12.672136601666182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FD-4521-B5F4-9F182892E4BF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55°C'!$B$54:$B$60</c:f>
              <c:numCache>
                <c:formatCode>General</c:formatCode>
                <c:ptCount val="7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14</c:v>
                </c:pt>
                <c:pt idx="5">
                  <c:v>25</c:v>
                </c:pt>
                <c:pt idx="6">
                  <c:v>35</c:v>
                </c:pt>
              </c:numCache>
            </c:numRef>
          </c:xVal>
          <c:yVal>
            <c:numRef>
              <c:f>'TEPLOTA VÝSTUPU 55°C'!$C$54:$C$60</c:f>
              <c:numCache>
                <c:formatCode>0.00</c:formatCode>
                <c:ptCount val="7"/>
                <c:pt idx="0">
                  <c:v>2.9746671785376124</c:v>
                </c:pt>
                <c:pt idx="1">
                  <c:v>4.2619197522044576</c:v>
                </c:pt>
                <c:pt idx="2">
                  <c:v>5.1011751729004482</c:v>
                </c:pt>
                <c:pt idx="3">
                  <c:v>6.8515699299134738</c:v>
                </c:pt>
                <c:pt idx="4">
                  <c:v>7.229355366638976</c:v>
                </c:pt>
                <c:pt idx="5">
                  <c:v>6.9816927909952575</c:v>
                </c:pt>
                <c:pt idx="6">
                  <c:v>6.6721366016661818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76FD-4521-B5F4-9F182892E4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-18</c:v>
                </c:pt>
                <c:pt idx="2" formatCode="General">
                  <c:v>-18</c:v>
                </c:pt>
              </c:numCache>
            </c:numRef>
          </c:xVal>
          <c:yVal>
            <c:numRef>
              <c:f>'TEPLOTA VÝSTUPU 55°C'!$C$67:$E$67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7.26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FD-4521-B5F4-9F182892E4BF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D-4521-B5F4-9F182892E4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D-4521-B5F4-9F182892E4BF}"/>
                </c:ext>
              </c:extLst>
            </c:dLbl>
            <c:dLbl>
              <c:idx val="2"/>
              <c:layout>
                <c:manualLayout>
                  <c:x val="8.865007402698806E-2"/>
                  <c:y val="-0.1171149790957065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6FD-4521-B5F4-9F182892E4B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55°C'!$B$76:$B$78</c:f>
              <c:numCache>
                <c:formatCode>0.00</c:formatCode>
                <c:ptCount val="3"/>
                <c:pt idx="0">
                  <c:v>-5.1545757819717277</c:v>
                </c:pt>
                <c:pt idx="1">
                  <c:v>-5.1545757819717277</c:v>
                </c:pt>
                <c:pt idx="2">
                  <c:v>-5.1545757819717277</c:v>
                </c:pt>
              </c:numCache>
            </c:numRef>
          </c:xVal>
          <c:yVal>
            <c:numRef>
              <c:f>'TEPLOTA VÝSTUPU 55°C'!$C$76:$C$78</c:f>
              <c:numCache>
                <c:formatCode>General</c:formatCode>
                <c:ptCount val="3"/>
                <c:pt idx="0">
                  <c:v>4.4340066720337799</c:v>
                </c:pt>
                <c:pt idx="1">
                  <c:v>4.4340066720337799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76FD-4521-B5F4-9F182892E4BF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55°C'!$G$66:$G$67</c:f>
              <c:numCache>
                <c:formatCode>General</c:formatCode>
                <c:ptCount val="2"/>
                <c:pt idx="0">
                  <c:v>-18</c:v>
                </c:pt>
                <c:pt idx="1">
                  <c:v>-18</c:v>
                </c:pt>
              </c:numCache>
            </c:numRef>
          </c:xVal>
          <c:yVal>
            <c:numRef>
              <c:f>'TEPLOTA VÝSTUPU 55°C'!$H$66:$H$67</c:f>
              <c:numCache>
                <c:formatCode>General</c:formatCode>
                <c:ptCount val="2"/>
                <c:pt idx="0">
                  <c:v>7.26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FD-4521-B5F4-9F182892E4BF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-18</c:v>
                </c:pt>
              </c:numCache>
            </c:numRef>
          </c:xVal>
          <c:yVal>
            <c:numRef>
              <c:f>'TEPLOTA VÝSTUPU 55°C'!$H$63:$H$64</c:f>
              <c:numCache>
                <c:formatCode>General</c:formatCode>
                <c:ptCount val="2"/>
                <c:pt idx="0">
                  <c:v>7.26</c:v>
                </c:pt>
                <c:pt idx="1">
                  <c:v>7.26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FD-4521-B5F4-9F182892E4BF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FD-4521-B5F4-9F182892E4BF}"/>
                </c:ext>
              </c:extLst>
            </c:dLbl>
            <c:dLbl>
              <c:idx val="1"/>
              <c:layout>
                <c:manualLayout>
                  <c:x val="8.3209520087531186E-2"/>
                  <c:y val="0.1018798788866636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6FD-4521-B5F4-9F182892E4B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55°C'!$J$117:$K$117</c:f>
              <c:numCache>
                <c:formatCode>General</c:formatCode>
                <c:ptCount val="2"/>
                <c:pt idx="0">
                  <c:v>-18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55°C'!$J$116:$K$116</c:f>
              <c:numCache>
                <c:formatCode>General</c:formatCode>
                <c:ptCount val="2"/>
                <c:pt idx="0">
                  <c:v>1.1888926125078156</c:v>
                </c:pt>
                <c:pt idx="1">
                  <c:v>1.1888926125078156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6FD-4521-B5F4-9F182892E4BF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FD-4521-B5F4-9F182892E4BF}"/>
              </c:ext>
            </c:extLst>
          </c:dPt>
          <c:dLbls>
            <c:dLbl>
              <c:idx val="0"/>
              <c:layout>
                <c:manualLayout>
                  <c:x val="-5.1313575225916619E-2"/>
                  <c:y val="-0.129087209642288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6FD-4521-B5F4-9F182892E4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6FD-4521-B5F4-9F182892E4B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55°C'!$J$128:$K$128</c:f>
              <c:numCache>
                <c:formatCode>General</c:formatCode>
                <c:ptCount val="2"/>
                <c:pt idx="0">
                  <c:v>-18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55°C'!$J$127:$K$127</c:f>
              <c:numCache>
                <c:formatCode>General</c:formatCode>
                <c:ptCount val="2"/>
                <c:pt idx="0">
                  <c:v>3.5810133169572977</c:v>
                </c:pt>
                <c:pt idx="1">
                  <c:v>3.5810133169572977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6FD-4521-B5F4-9F182892E4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06/07: teplota výstupu 60°C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60°C'!$B$55:$B$60</c:f>
              <c:numCache>
                <c:formatCode>General</c:formatCode>
                <c:ptCount val="6"/>
                <c:pt idx="0">
                  <c:v>-7</c:v>
                </c:pt>
                <c:pt idx="1">
                  <c:v>2</c:v>
                </c:pt>
                <c:pt idx="2">
                  <c:v>7</c:v>
                </c:pt>
                <c:pt idx="3">
                  <c:v>14</c:v>
                </c:pt>
                <c:pt idx="4">
                  <c:v>25</c:v>
                </c:pt>
                <c:pt idx="5">
                  <c:v>35</c:v>
                </c:pt>
              </c:numCache>
            </c:numRef>
          </c:xVal>
          <c:yVal>
            <c:numRef>
              <c:f>'TEPLOTA VÝSTUPU 60°C'!$D$55:$D$60</c:f>
              <c:numCache>
                <c:formatCode>General</c:formatCode>
                <c:ptCount val="6"/>
                <c:pt idx="0">
                  <c:v>9.5456949034086627</c:v>
                </c:pt>
                <c:pt idx="1">
                  <c:v>10.719936955153189</c:v>
                </c:pt>
                <c:pt idx="2">
                  <c:v>11.490326362334372</c:v>
                </c:pt>
                <c:pt idx="3">
                  <c:v>12.147575455337627</c:v>
                </c:pt>
                <c:pt idx="4">
                  <c:v>11.760416105492446</c:v>
                </c:pt>
                <c:pt idx="5">
                  <c:v>11.98834622953588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63-406C-A5D6-1C929C6D63C9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60°C'!$B$55:$B$60</c:f>
              <c:numCache>
                <c:formatCode>General</c:formatCode>
                <c:ptCount val="6"/>
                <c:pt idx="0">
                  <c:v>-7</c:v>
                </c:pt>
                <c:pt idx="1">
                  <c:v>2</c:v>
                </c:pt>
                <c:pt idx="2">
                  <c:v>7</c:v>
                </c:pt>
                <c:pt idx="3">
                  <c:v>14</c:v>
                </c:pt>
                <c:pt idx="4">
                  <c:v>25</c:v>
                </c:pt>
                <c:pt idx="5">
                  <c:v>35</c:v>
                </c:pt>
              </c:numCache>
            </c:numRef>
          </c:xVal>
          <c:yVal>
            <c:numRef>
              <c:f>'TEPLOTA VÝSTUPU 60°C'!$C$55:$C$60</c:f>
              <c:numCache>
                <c:formatCode>0.00</c:formatCode>
                <c:ptCount val="6"/>
                <c:pt idx="0">
                  <c:v>3.5456949034086631</c:v>
                </c:pt>
                <c:pt idx="1">
                  <c:v>4.7199369551531891</c:v>
                </c:pt>
                <c:pt idx="2">
                  <c:v>5.490326362334371</c:v>
                </c:pt>
                <c:pt idx="3">
                  <c:v>6.1475754553376278</c:v>
                </c:pt>
                <c:pt idx="4">
                  <c:v>5.7604161054924461</c:v>
                </c:pt>
                <c:pt idx="5">
                  <c:v>5.98834622953588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A063-406C-A5D6-1C929C6D63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60°C'!$C$67:$E$67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7.8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63-406C-A5D6-1C929C6D63C9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3-406C-A5D6-1C929C6D63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3-406C-A5D6-1C929C6D63C9}"/>
                </c:ext>
              </c:extLst>
            </c:dLbl>
            <c:dLbl>
              <c:idx val="2"/>
              <c:layout>
                <c:manualLayout>
                  <c:x val="8.865007402698806E-2"/>
                  <c:y val="-0.1171149790957065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063-406C-A5D6-1C929C6D63C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60°C'!$B$76:$B$78</c:f>
              <c:numCache>
                <c:formatCode>0.00</c:formatCode>
                <c:ptCount val="3"/>
                <c:pt idx="0">
                  <c:v>-0.29964916859715202</c:v>
                </c:pt>
                <c:pt idx="1">
                  <c:v>-0.29964916859715202</c:v>
                </c:pt>
                <c:pt idx="2">
                  <c:v>-0.29964916859715202</c:v>
                </c:pt>
              </c:numCache>
            </c:numRef>
          </c:xVal>
          <c:yVal>
            <c:numRef>
              <c:f>'TEPLOTA VÝSTUPU 60°C'!$C$76:$C$78</c:f>
              <c:numCache>
                <c:formatCode>General</c:formatCode>
                <c:ptCount val="3"/>
                <c:pt idx="0">
                  <c:v>4.4198986487058436</c:v>
                </c:pt>
                <c:pt idx="1">
                  <c:v>4.4198986487058436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A063-406C-A5D6-1C929C6D63C9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60°C'!$H$66:$H$67</c:f>
              <c:numCache>
                <c:formatCode>General</c:formatCode>
                <c:ptCount val="2"/>
                <c:pt idx="0">
                  <c:v>7.8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63-406C-A5D6-1C929C6D63C9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60°C'!$G$63:$G$64</c:f>
              <c:numCache>
                <c:formatCode>General</c:formatCode>
                <c:ptCount val="2"/>
                <c:pt idx="0">
                  <c:v>-7</c:v>
                </c:pt>
                <c:pt idx="1">
                  <c:v>-12</c:v>
                </c:pt>
              </c:numCache>
            </c:numRef>
          </c:xVal>
          <c:yVal>
            <c:numRef>
              <c:f>'TEPLOTA VÝSTUPU 60°C'!$H$63:$H$64</c:f>
              <c:numCache>
                <c:formatCode>General</c:formatCode>
                <c:ptCount val="2"/>
                <c:pt idx="0">
                  <c:v>7.8</c:v>
                </c:pt>
                <c:pt idx="1">
                  <c:v>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63-406C-A5D6-1C929C6D63C9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63-406C-A5D6-1C929C6D63C9}"/>
                </c:ext>
              </c:extLst>
            </c:dLbl>
            <c:dLbl>
              <c:idx val="1"/>
              <c:layout>
                <c:manualLayout>
                  <c:x val="3.8639451178947161E-2"/>
                  <c:y val="8.7375698027979593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A063-406C-A5D6-1C929C6D63C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-7</c:v>
                </c:pt>
              </c:numCache>
            </c:numRef>
          </c:xVal>
          <c:yVal>
            <c:numRef>
              <c:f>'TEPLOTA VÝSTUPU 60°C'!$J$116:$K$116</c:f>
              <c:numCache>
                <c:formatCode>General</c:formatCode>
                <c:ptCount val="2"/>
                <c:pt idx="0">
                  <c:v>1.3288804918572217</c:v>
                </c:pt>
                <c:pt idx="1">
                  <c:v>1.3288804918572217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063-406C-A5D6-1C929C6D63C9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63-406C-A5D6-1C929C6D63C9}"/>
              </c:ext>
            </c:extLst>
          </c:dPt>
          <c:dLbls>
            <c:dLbl>
              <c:idx val="0"/>
              <c:layout>
                <c:manualLayout>
                  <c:x val="-5.1313575225916619E-2"/>
                  <c:y val="-0.129087209642288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063-406C-A5D6-1C929C6D63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063-406C-A5D6-1C929C6D63C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-7</c:v>
                </c:pt>
              </c:numCache>
            </c:numRef>
          </c:xVal>
          <c:yVal>
            <c:numRef>
              <c:f>'TEPLOTA VÝSTUPU 60°C'!$J$127:$K$127</c:f>
              <c:numCache>
                <c:formatCode>General</c:formatCode>
                <c:ptCount val="2"/>
                <c:pt idx="0">
                  <c:v>3.5741679738724628</c:v>
                </c:pt>
                <c:pt idx="1">
                  <c:v>3.5741679738724628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063-406C-A5D6-1C929C6D63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C671BB3-386B-4BD6-80E6-6394E6A3E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9</xdr:col>
      <xdr:colOff>875659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3E0D01D-9D4D-4C3E-AB31-B01051758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9A9C9E2-52C2-4E21-AA75-42D9011D022E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B282E5E-B2E2-40D2-A172-69A3554BB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717FA4-23BB-4DE8-A42C-5BD1BF3CA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672580E-0178-4AC3-9AAE-FEF5257109C3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7AA08D9-FC9F-4595-A558-1CABBCCF8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1EE70CB-49F7-4B70-80F1-EECADA17A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EB39D63-9BD2-4D86-893E-01847DB1C6DA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9209CD4-549A-4169-AC69-391F4AE8C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9A8F013-003F-4D68-8EB0-293DCDCFC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22C3DDF-B446-4D8E-B786-1277D9FA2A61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145C-14A1-40B2-BFC2-7E0E589048B7}">
  <sheetPr codeName="List2">
    <pageSetUpPr fitToPage="1"/>
  </sheetPr>
  <dimension ref="A1:BT703"/>
  <sheetViews>
    <sheetView zoomScale="70" zoomScaleNormal="70" workbookViewId="0">
      <selection activeCell="C11" sqref="C11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9.9499999999999993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9.9499999999999993" customHeight="1" thickBot="1" x14ac:dyDescent="0.3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13" x14ac:dyDescent="0.25">
      <c r="A4" s="1"/>
      <c r="B4" s="70" t="s">
        <v>1</v>
      </c>
      <c r="C4" s="70"/>
      <c r="D4" s="7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70"/>
      <c r="C5" s="70"/>
      <c r="D5" s="7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59" t="s">
        <v>2</v>
      </c>
      <c r="B6" s="60"/>
      <c r="C6" s="3">
        <v>-12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59" t="s">
        <v>4</v>
      </c>
      <c r="B7" s="60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59" t="s">
        <v>5</v>
      </c>
      <c r="B8" s="60"/>
      <c r="C8" s="3">
        <v>6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59" t="s">
        <v>9</v>
      </c>
      <c r="B10" s="60"/>
      <c r="C10" s="3" t="s">
        <v>10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11</v>
      </c>
      <c r="C11" s="17">
        <f>D64</f>
        <v>7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55" t="s">
        <v>12</v>
      </c>
      <c r="F12" s="55"/>
      <c r="G12" s="55"/>
      <c r="H12" s="55"/>
      <c r="I12" s="55"/>
      <c r="J12" s="55"/>
      <c r="K12" s="55"/>
      <c r="L12" s="55"/>
      <c r="M12" s="2"/>
    </row>
    <row r="13" spans="1:13" x14ac:dyDescent="0.25">
      <c r="A13" s="1"/>
      <c r="B13" s="56" t="s">
        <v>13</v>
      </c>
      <c r="C13" s="57"/>
      <c r="D13" s="57"/>
      <c r="E13" s="55"/>
      <c r="F13" s="55"/>
      <c r="G13" s="55"/>
      <c r="H13" s="55"/>
      <c r="I13" s="55"/>
      <c r="J13" s="55"/>
      <c r="K13" s="55"/>
      <c r="L13" s="55"/>
      <c r="M13" s="2"/>
    </row>
    <row r="14" spans="1:13" x14ac:dyDescent="0.25">
      <c r="A14" s="1"/>
      <c r="B14" s="57"/>
      <c r="C14" s="57"/>
      <c r="D14" s="57"/>
      <c r="E14" s="55"/>
      <c r="F14" s="55"/>
      <c r="G14" s="55"/>
      <c r="H14" s="55"/>
      <c r="I14" s="55"/>
      <c r="J14" s="55"/>
      <c r="K14" s="55"/>
      <c r="L14" s="55"/>
      <c r="M14" s="2"/>
    </row>
    <row r="15" spans="1:13" x14ac:dyDescent="0.25">
      <c r="A15" s="1"/>
      <c r="B15" s="57"/>
      <c r="C15" s="57"/>
      <c r="D15" s="57"/>
      <c r="E15" s="55"/>
      <c r="F15" s="55"/>
      <c r="G15" s="55"/>
      <c r="H15" s="55"/>
      <c r="I15" s="55"/>
      <c r="J15" s="55"/>
      <c r="K15" s="55"/>
      <c r="L15" s="55"/>
      <c r="M15" s="2"/>
    </row>
    <row r="16" spans="1:13" x14ac:dyDescent="0.25">
      <c r="A16" s="1"/>
      <c r="B16" s="57"/>
      <c r="C16" s="57"/>
      <c r="D16" s="57"/>
      <c r="E16" s="55"/>
      <c r="F16" s="55"/>
      <c r="G16" s="55"/>
      <c r="H16" s="55"/>
      <c r="I16" s="55"/>
      <c r="J16" s="55"/>
      <c r="K16" s="55"/>
      <c r="L16" s="55"/>
      <c r="M16" s="2"/>
    </row>
    <row r="17" spans="1:13" x14ac:dyDescent="0.25">
      <c r="A17" s="1"/>
      <c r="B17" s="57"/>
      <c r="C17" s="57"/>
      <c r="D17" s="57"/>
      <c r="E17" s="55"/>
      <c r="F17" s="55"/>
      <c r="G17" s="55"/>
      <c r="H17" s="55"/>
      <c r="I17" s="55"/>
      <c r="J17" s="55"/>
      <c r="K17" s="55"/>
      <c r="L17" s="55"/>
      <c r="M17" s="2"/>
    </row>
    <row r="18" spans="1:13" x14ac:dyDescent="0.25">
      <c r="A18" s="1"/>
      <c r="B18" s="57"/>
      <c r="C18" s="57"/>
      <c r="D18" s="57"/>
      <c r="E18" s="55"/>
      <c r="F18" s="55"/>
      <c r="G18" s="55"/>
      <c r="H18" s="55"/>
      <c r="I18" s="55"/>
      <c r="J18" s="55"/>
      <c r="K18" s="55"/>
      <c r="L18" s="55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50" t="s">
        <v>14</v>
      </c>
      <c r="B52" s="21" t="s">
        <v>15</v>
      </c>
      <c r="C52" s="21" t="s">
        <v>16</v>
      </c>
      <c r="D52" s="21" t="s">
        <v>17</v>
      </c>
      <c r="E52" s="51" t="s">
        <v>18</v>
      </c>
      <c r="F52" s="51"/>
      <c r="G52" s="51"/>
      <c r="H52" s="51"/>
    </row>
    <row r="53" spans="1:13" s="16" customFormat="1" x14ac:dyDescent="0.25">
      <c r="A53" s="50"/>
      <c r="B53" s="22">
        <v>-20</v>
      </c>
      <c r="C53" s="23">
        <v>3.755069629521254</v>
      </c>
      <c r="D53" s="24">
        <f>C53+6</f>
        <v>9.7550696295212536</v>
      </c>
      <c r="E53" s="58" t="s">
        <v>19</v>
      </c>
      <c r="F53" s="58"/>
      <c r="G53" s="25" t="s">
        <v>10</v>
      </c>
    </row>
    <row r="54" spans="1:13" s="16" customFormat="1" x14ac:dyDescent="0.25">
      <c r="A54" s="50"/>
      <c r="B54" s="22">
        <v>-15</v>
      </c>
      <c r="C54" s="23">
        <v>4.2022885784500161</v>
      </c>
      <c r="D54" s="24">
        <f t="shared" ref="D54:D60" si="0">C54+6</f>
        <v>10.202288578450016</v>
      </c>
      <c r="E54" s="58"/>
      <c r="F54" s="58"/>
      <c r="G54" s="25" t="s">
        <v>20</v>
      </c>
    </row>
    <row r="55" spans="1:13" s="16" customFormat="1" x14ac:dyDescent="0.25">
      <c r="A55" s="50"/>
      <c r="B55" s="22">
        <v>-7</v>
      </c>
      <c r="C55" s="23">
        <v>5.7944179332943948</v>
      </c>
      <c r="D55" s="24">
        <f t="shared" si="0"/>
        <v>11.794417933294394</v>
      </c>
      <c r="E55" s="58" t="s">
        <v>21</v>
      </c>
      <c r="F55" s="58"/>
      <c r="G55" s="25">
        <v>15</v>
      </c>
    </row>
    <row r="56" spans="1:13" s="16" customFormat="1" x14ac:dyDescent="0.25">
      <c r="A56" s="50"/>
      <c r="B56" s="22">
        <v>2</v>
      </c>
      <c r="C56" s="23">
        <v>6.8739999999999997</v>
      </c>
      <c r="D56" s="24">
        <f t="shared" si="0"/>
        <v>12.873999999999999</v>
      </c>
      <c r="E56" s="58"/>
      <c r="F56" s="58"/>
      <c r="G56" s="25">
        <v>20</v>
      </c>
    </row>
    <row r="57" spans="1:13" s="16" customFormat="1" x14ac:dyDescent="0.25">
      <c r="A57" s="50"/>
      <c r="B57" s="22">
        <v>7</v>
      </c>
      <c r="C57" s="23">
        <v>8.038481790059544</v>
      </c>
      <c r="D57" s="24">
        <f t="shared" si="0"/>
        <v>14.038481790059544</v>
      </c>
      <c r="E57" s="58" t="s">
        <v>22</v>
      </c>
      <c r="F57" s="58"/>
      <c r="G57" s="25">
        <v>-12</v>
      </c>
    </row>
    <row r="58" spans="1:13" s="16" customFormat="1" x14ac:dyDescent="0.25">
      <c r="A58" s="50"/>
      <c r="B58" s="22">
        <v>14</v>
      </c>
      <c r="C58" s="23">
        <v>8.6641693151594907</v>
      </c>
      <c r="D58" s="24">
        <f t="shared" si="0"/>
        <v>14.664169315159491</v>
      </c>
      <c r="E58" s="58"/>
      <c r="F58" s="58"/>
      <c r="G58" s="25">
        <v>-15</v>
      </c>
    </row>
    <row r="59" spans="1:13" s="16" customFormat="1" x14ac:dyDescent="0.25">
      <c r="A59" s="50"/>
      <c r="B59" s="22">
        <v>25</v>
      </c>
      <c r="C59" s="23">
        <v>7.8203104701537276</v>
      </c>
      <c r="D59" s="24">
        <f t="shared" si="0"/>
        <v>13.820310470153728</v>
      </c>
      <c r="E59" s="58"/>
      <c r="F59" s="58"/>
      <c r="G59" s="25">
        <v>-17</v>
      </c>
    </row>
    <row r="60" spans="1:13" s="16" customFormat="1" x14ac:dyDescent="0.25">
      <c r="A60" s="50"/>
      <c r="B60" s="22">
        <v>35</v>
      </c>
      <c r="C60" s="23">
        <v>7.5158466607761527</v>
      </c>
      <c r="D60" s="24">
        <f t="shared" si="0"/>
        <v>13.515846660776152</v>
      </c>
      <c r="E60" s="58"/>
      <c r="F60" s="58"/>
      <c r="G60" s="25">
        <v>-20</v>
      </c>
    </row>
    <row r="61" spans="1:13" s="16" customFormat="1" x14ac:dyDescent="0.25">
      <c r="A61" s="50"/>
      <c r="B61" s="26"/>
      <c r="C61" s="27"/>
      <c r="D61" s="24"/>
    </row>
    <row r="62" spans="1:13" s="16" customFormat="1" ht="15" customHeight="1" x14ac:dyDescent="0.25">
      <c r="A62" s="50" t="s">
        <v>23</v>
      </c>
      <c r="B62" s="25" t="s">
        <v>24</v>
      </c>
      <c r="C62" s="28" t="s">
        <v>25</v>
      </c>
      <c r="D62" s="28" t="s">
        <v>26</v>
      </c>
      <c r="E62" s="25"/>
      <c r="F62" s="54" t="s">
        <v>27</v>
      </c>
      <c r="G62" s="19" t="s">
        <v>25</v>
      </c>
      <c r="H62" s="19" t="s">
        <v>26</v>
      </c>
    </row>
    <row r="63" spans="1:13" s="16" customFormat="1" ht="15" customHeight="1" x14ac:dyDescent="0.25">
      <c r="A63" s="50"/>
      <c r="B63" s="29" t="s">
        <v>28</v>
      </c>
      <c r="C63" s="28">
        <f>C7</f>
        <v>15</v>
      </c>
      <c r="D63" s="28">
        <f>C6</f>
        <v>-12</v>
      </c>
      <c r="E63" s="28" t="s">
        <v>3</v>
      </c>
      <c r="F63" s="54"/>
      <c r="G63" s="30">
        <v>-20</v>
      </c>
      <c r="H63" s="19">
        <f>D64</f>
        <v>7</v>
      </c>
    </row>
    <row r="64" spans="1:13" s="16" customFormat="1" ht="15.75" customHeight="1" x14ac:dyDescent="0.25">
      <c r="A64" s="50"/>
      <c r="B64" s="29" t="s">
        <v>5</v>
      </c>
      <c r="C64" s="31">
        <v>0</v>
      </c>
      <c r="D64" s="28">
        <f>IF(C10="OTOPNÁ TĚLESA",(C8+0.25*C9)*1.1,(C8+0.25*C9*1))</f>
        <v>7</v>
      </c>
      <c r="E64" s="28" t="s">
        <v>6</v>
      </c>
      <c r="F64" s="54"/>
      <c r="G64" s="19">
        <f>D63</f>
        <v>-12</v>
      </c>
      <c r="H64" s="19">
        <f>D64</f>
        <v>7</v>
      </c>
    </row>
    <row r="65" spans="1:10" s="16" customFormat="1" ht="15" customHeight="1" x14ac:dyDescent="0.25">
      <c r="A65" s="50"/>
      <c r="B65" s="51" t="s">
        <v>29</v>
      </c>
      <c r="C65" s="51"/>
      <c r="D65" s="51"/>
      <c r="E65" s="51"/>
      <c r="F65" s="54" t="s">
        <v>30</v>
      </c>
      <c r="G65" s="19" t="s">
        <v>25</v>
      </c>
      <c r="H65" s="19" t="s">
        <v>26</v>
      </c>
    </row>
    <row r="66" spans="1:10" s="16" customFormat="1" ht="15" customHeight="1" x14ac:dyDescent="0.25">
      <c r="A66" s="50"/>
      <c r="B66" s="19" t="s">
        <v>25</v>
      </c>
      <c r="C66" s="19">
        <f>C63</f>
        <v>15</v>
      </c>
      <c r="D66" s="32">
        <f>D63</f>
        <v>-12</v>
      </c>
      <c r="E66" s="19">
        <f>D63</f>
        <v>-12</v>
      </c>
      <c r="F66" s="54"/>
      <c r="G66" s="33">
        <f>G64</f>
        <v>-12</v>
      </c>
      <c r="H66" s="19">
        <f>H63</f>
        <v>7</v>
      </c>
    </row>
    <row r="67" spans="1:10" s="16" customFormat="1" ht="15.75" customHeight="1" x14ac:dyDescent="0.25">
      <c r="A67" s="50"/>
      <c r="B67" s="19" t="s">
        <v>26</v>
      </c>
      <c r="C67" s="32">
        <f>C64</f>
        <v>0</v>
      </c>
      <c r="D67" s="19">
        <f>D64</f>
        <v>7</v>
      </c>
      <c r="E67" s="32">
        <f>C64</f>
        <v>0</v>
      </c>
      <c r="F67" s="54"/>
      <c r="G67" s="19">
        <f>G64</f>
        <v>-12</v>
      </c>
      <c r="H67" s="30">
        <v>0</v>
      </c>
    </row>
    <row r="68" spans="1:10" s="16" customFormat="1" ht="15" customHeight="1" x14ac:dyDescent="0.25">
      <c r="A68" s="50"/>
      <c r="B68" s="51" t="s">
        <v>31</v>
      </c>
      <c r="C68" s="51"/>
      <c r="D68" s="51"/>
      <c r="E68" s="51"/>
    </row>
    <row r="69" spans="1:10" s="16" customFormat="1" ht="15" customHeight="1" x14ac:dyDescent="0.25">
      <c r="A69" s="50"/>
      <c r="B69" s="19" t="s">
        <v>32</v>
      </c>
      <c r="C69" s="34" t="s">
        <v>25</v>
      </c>
      <c r="D69" s="35" t="s">
        <v>26</v>
      </c>
      <c r="E69" s="49"/>
    </row>
    <row r="70" spans="1:10" s="16" customFormat="1" ht="15" customHeight="1" x14ac:dyDescent="0.25">
      <c r="A70" s="50"/>
      <c r="B70" s="34">
        <v>1</v>
      </c>
      <c r="C70" s="34">
        <f>C63</f>
        <v>15</v>
      </c>
      <c r="D70" s="35">
        <f>C64</f>
        <v>0</v>
      </c>
      <c r="E70" s="49"/>
    </row>
    <row r="71" spans="1:10" s="16" customFormat="1" ht="15.75" customHeight="1" x14ac:dyDescent="0.25">
      <c r="A71" s="50"/>
      <c r="B71" s="34">
        <v>2</v>
      </c>
      <c r="C71" s="34">
        <f>D63</f>
        <v>-12</v>
      </c>
      <c r="D71" s="34">
        <f>D64</f>
        <v>7</v>
      </c>
      <c r="E71" s="49"/>
    </row>
    <row r="72" spans="1:10" s="16" customFormat="1" x14ac:dyDescent="0.25">
      <c r="A72" s="50"/>
      <c r="B72" s="36"/>
      <c r="C72" s="36" t="s">
        <v>33</v>
      </c>
      <c r="D72" s="36" t="s">
        <v>34</v>
      </c>
      <c r="E72" s="49"/>
    </row>
    <row r="73" spans="1:10" s="16" customFormat="1" x14ac:dyDescent="0.25">
      <c r="A73" s="50"/>
      <c r="B73" s="19" t="s">
        <v>35</v>
      </c>
      <c r="C73" s="37" cm="1">
        <f t="array" ref="C73:D73">LINEST(D70:D71,C70:C71,1)</f>
        <v>-0.25925925925925919</v>
      </c>
      <c r="D73" s="38">
        <v>3.8888888888888888</v>
      </c>
      <c r="E73" s="49"/>
    </row>
    <row r="74" spans="1:10" s="16" customFormat="1" ht="15" customHeight="1" x14ac:dyDescent="0.25">
      <c r="A74" s="50" t="s">
        <v>36</v>
      </c>
      <c r="B74" s="53" t="s">
        <v>16</v>
      </c>
      <c r="C74" s="53"/>
      <c r="D74" s="53" t="s">
        <v>37</v>
      </c>
      <c r="E74" s="53"/>
      <c r="F74" s="50"/>
      <c r="G74" s="50"/>
      <c r="H74" s="50"/>
      <c r="I74" s="50"/>
      <c r="J74" s="50"/>
    </row>
    <row r="75" spans="1:10" s="16" customFormat="1" ht="15" customHeight="1" x14ac:dyDescent="0.25">
      <c r="A75" s="50"/>
      <c r="B75" s="31" t="s">
        <v>25</v>
      </c>
      <c r="C75" s="31" t="s">
        <v>26</v>
      </c>
      <c r="D75" s="31" t="s">
        <v>25</v>
      </c>
      <c r="E75" s="31" t="s">
        <v>26</v>
      </c>
      <c r="F75" s="50"/>
      <c r="G75" s="50"/>
      <c r="H75" s="50"/>
      <c r="I75" s="50"/>
      <c r="J75" s="50"/>
    </row>
    <row r="76" spans="1:10" s="16" customFormat="1" ht="15" customHeight="1" x14ac:dyDescent="0.25">
      <c r="A76" s="50"/>
      <c r="B76" s="39">
        <f>B77</f>
        <v>-7.1979469636085147</v>
      </c>
      <c r="C76" s="40">
        <f>C77</f>
        <v>5.7550232868614666</v>
      </c>
      <c r="D76" s="39">
        <f>D77</f>
        <v>6.025302731634997</v>
      </c>
      <c r="E76" s="40">
        <f>E77</f>
        <v>2.326773365872409</v>
      </c>
      <c r="F76" s="50"/>
      <c r="G76" s="50"/>
      <c r="H76" s="50"/>
      <c r="I76" s="50"/>
      <c r="J76" s="50"/>
    </row>
    <row r="77" spans="1:10" s="16" customFormat="1" ht="15" customHeight="1" x14ac:dyDescent="0.25">
      <c r="A77" s="50"/>
      <c r="B77" s="41">
        <f>J89</f>
        <v>-7.1979469636085147</v>
      </c>
      <c r="C77" s="40">
        <f>J88</f>
        <v>5.7550232868614666</v>
      </c>
      <c r="D77" s="39">
        <f>J100</f>
        <v>6.025302731634997</v>
      </c>
      <c r="E77" s="42">
        <f>J99</f>
        <v>2.326773365872409</v>
      </c>
      <c r="F77" s="50"/>
      <c r="G77" s="50"/>
      <c r="H77" s="50"/>
      <c r="I77" s="50"/>
      <c r="J77" s="50"/>
    </row>
    <row r="78" spans="1:10" s="16" customFormat="1" ht="15" customHeight="1" x14ac:dyDescent="0.25">
      <c r="A78" s="50"/>
      <c r="B78" s="39">
        <f>B77</f>
        <v>-7.1979469636085147</v>
      </c>
      <c r="C78" s="40">
        <v>0</v>
      </c>
      <c r="D78" s="39">
        <f>D77</f>
        <v>6.025302731634997</v>
      </c>
      <c r="E78" s="40">
        <v>0</v>
      </c>
      <c r="F78" s="50"/>
      <c r="G78" s="50"/>
      <c r="H78" s="50"/>
      <c r="I78" s="50"/>
      <c r="J78" s="50"/>
    </row>
    <row r="79" spans="1:10" s="16" customFormat="1" ht="15" customHeight="1" x14ac:dyDescent="0.25">
      <c r="A79" s="50"/>
      <c r="B79" s="49" t="s">
        <v>38</v>
      </c>
      <c r="C79" s="49"/>
      <c r="D79" s="49"/>
      <c r="E79" s="49"/>
      <c r="F79" s="49"/>
      <c r="G79" s="49"/>
      <c r="H79" s="49"/>
      <c r="I79" s="49"/>
      <c r="J79" s="49"/>
    </row>
    <row r="80" spans="1:10" s="16" customFormat="1" ht="15" customHeight="1" x14ac:dyDescent="0.25">
      <c r="A80" s="50"/>
      <c r="B80" s="16" t="s">
        <v>39</v>
      </c>
      <c r="C80" s="16" t="s">
        <v>40</v>
      </c>
      <c r="D80" s="16" t="s">
        <v>26</v>
      </c>
      <c r="E80" s="16" t="s">
        <v>41</v>
      </c>
      <c r="F80" s="16" t="s">
        <v>42</v>
      </c>
      <c r="G80" s="16" t="s">
        <v>43</v>
      </c>
      <c r="H80" s="49" t="s">
        <v>44</v>
      </c>
      <c r="I80" s="49"/>
      <c r="J80" s="49"/>
    </row>
    <row r="81" spans="1:10" s="16" customFormat="1" ht="15" customHeight="1" x14ac:dyDescent="0.25">
      <c r="A81" s="50"/>
      <c r="B81" s="16">
        <f t="shared" ref="B81:C89" si="1">B53</f>
        <v>-20</v>
      </c>
      <c r="C81" s="16">
        <f t="shared" si="1"/>
        <v>3.755069629521254</v>
      </c>
      <c r="D81" s="16">
        <f>$C$73*B81+$D$73</f>
        <v>9.0740740740740726</v>
      </c>
      <c r="E81" s="16">
        <f>D81-C81</f>
        <v>5.3190044445528191</v>
      </c>
      <c r="F81" s="16">
        <f>IF(SIGN(E81*E82)=1,0,1)</f>
        <v>0</v>
      </c>
      <c r="G81" s="52">
        <f>MATCH(1,F81:F89,0)</f>
        <v>2</v>
      </c>
      <c r="H81" s="16" t="s">
        <v>25</v>
      </c>
      <c r="I81" s="16" t="s">
        <v>45</v>
      </c>
      <c r="J81" s="16" t="s">
        <v>46</v>
      </c>
    </row>
    <row r="82" spans="1:10" s="16" customFormat="1" ht="15" customHeight="1" x14ac:dyDescent="0.25">
      <c r="A82" s="50"/>
      <c r="B82" s="16">
        <f t="shared" si="1"/>
        <v>-15</v>
      </c>
      <c r="C82" s="16">
        <f t="shared" si="1"/>
        <v>4.2022885784500161</v>
      </c>
      <c r="D82" s="16">
        <f t="shared" ref="D82:D89" si="2">$C$73*B82+$D$73</f>
        <v>7.7777777777777768</v>
      </c>
      <c r="E82" s="16">
        <f t="shared" ref="E82:E89" si="3">D82-C82</f>
        <v>3.5754891993277607</v>
      </c>
      <c r="F82" s="16">
        <f t="shared" ref="F82:F88" si="4">IF(SIGN(E82*E83)=1,0,1)</f>
        <v>1</v>
      </c>
      <c r="G82" s="52"/>
      <c r="H82" s="16">
        <f>INDEX(B81:B89,G81)</f>
        <v>-15</v>
      </c>
      <c r="I82" s="16">
        <f>INDEX(C81:C89,G81)</f>
        <v>4.2022885784500161</v>
      </c>
      <c r="J82" s="16">
        <f>INDEX(D81:D89,G81)</f>
        <v>7.7777777777777768</v>
      </c>
    </row>
    <row r="83" spans="1:10" s="16" customFormat="1" ht="15" customHeight="1" x14ac:dyDescent="0.25">
      <c r="A83" s="50"/>
      <c r="B83" s="16">
        <f t="shared" si="1"/>
        <v>-7</v>
      </c>
      <c r="C83" s="16">
        <f t="shared" si="1"/>
        <v>5.7944179332943948</v>
      </c>
      <c r="D83" s="16">
        <f t="shared" si="2"/>
        <v>5.7037037037037033</v>
      </c>
      <c r="E83" s="16">
        <f t="shared" si="3"/>
        <v>-9.0714229590691531E-2</v>
      </c>
      <c r="F83" s="16">
        <f t="shared" si="4"/>
        <v>0</v>
      </c>
      <c r="G83" s="52"/>
      <c r="H83" s="16">
        <f>INDEX(B81:B89,G81+1)</f>
        <v>-7</v>
      </c>
      <c r="I83" s="16">
        <f>INDEX(C81:C89,G81+1)</f>
        <v>5.7944179332943948</v>
      </c>
      <c r="J83" s="16">
        <f>INDEX(D81:D89,G81+1)</f>
        <v>5.7037037037037033</v>
      </c>
    </row>
    <row r="84" spans="1:10" s="16" customFormat="1" ht="15" customHeight="1" x14ac:dyDescent="0.25">
      <c r="A84" s="50"/>
      <c r="B84" s="16">
        <f t="shared" si="1"/>
        <v>2</v>
      </c>
      <c r="C84" s="16">
        <f t="shared" si="1"/>
        <v>6.8739999999999997</v>
      </c>
      <c r="D84" s="16">
        <f t="shared" si="2"/>
        <v>3.3703703703703702</v>
      </c>
      <c r="E84" s="16">
        <f t="shared" si="3"/>
        <v>-3.5036296296296294</v>
      </c>
      <c r="F84" s="16">
        <f t="shared" si="4"/>
        <v>0</v>
      </c>
      <c r="G84" s="52"/>
      <c r="H84" s="49" t="s">
        <v>47</v>
      </c>
      <c r="I84" s="49"/>
      <c r="J84" s="49"/>
    </row>
    <row r="85" spans="1:10" s="16" customFormat="1" x14ac:dyDescent="0.25">
      <c r="A85" s="50"/>
      <c r="B85" s="16">
        <f t="shared" si="1"/>
        <v>7</v>
      </c>
      <c r="C85" s="16">
        <f t="shared" si="1"/>
        <v>8.038481790059544</v>
      </c>
      <c r="D85" s="16">
        <f t="shared" si="2"/>
        <v>2.0740740740740744</v>
      </c>
      <c r="E85" s="16">
        <f t="shared" si="3"/>
        <v>-5.9644077159854696</v>
      </c>
      <c r="F85" s="16">
        <f t="shared" si="4"/>
        <v>0</v>
      </c>
      <c r="G85" s="52"/>
      <c r="H85" s="34" t="s">
        <v>48</v>
      </c>
      <c r="I85" s="16">
        <f>SLOPE(I82:I83,H82:H83)</f>
        <v>0.19901616935554733</v>
      </c>
      <c r="J85" s="16">
        <f>SLOPE(J82:J83,H82:H83)</f>
        <v>-0.25925925925925919</v>
      </c>
    </row>
    <row r="86" spans="1:10" s="16" customFormat="1" x14ac:dyDescent="0.25">
      <c r="A86" s="50"/>
      <c r="B86" s="16">
        <f t="shared" si="1"/>
        <v>14</v>
      </c>
      <c r="C86" s="16">
        <f t="shared" si="1"/>
        <v>8.6641693151594907</v>
      </c>
      <c r="D86" s="16">
        <f t="shared" si="2"/>
        <v>0.25925925925925997</v>
      </c>
      <c r="E86" s="16">
        <f t="shared" si="3"/>
        <v>-8.4049100559002312</v>
      </c>
      <c r="F86" s="16">
        <f t="shared" si="4"/>
        <v>0</v>
      </c>
      <c r="G86" s="52"/>
      <c r="H86" s="34" t="s">
        <v>49</v>
      </c>
      <c r="I86" s="16">
        <f>INTERCEPT(I82:I83,H82:H83)</f>
        <v>7.1875311187832258</v>
      </c>
      <c r="J86" s="16">
        <f>INTERCEPT(J82:J83,H82:H83)</f>
        <v>3.8888888888888893</v>
      </c>
    </row>
    <row r="87" spans="1:10" s="16" customFormat="1" x14ac:dyDescent="0.25">
      <c r="A87" s="50"/>
      <c r="B87" s="16">
        <f t="shared" si="1"/>
        <v>25</v>
      </c>
      <c r="C87" s="16">
        <f t="shared" si="1"/>
        <v>7.8203104701537276</v>
      </c>
      <c r="D87" s="16">
        <f t="shared" si="2"/>
        <v>-2.5925925925925912</v>
      </c>
      <c r="E87" s="16">
        <f t="shared" si="3"/>
        <v>-10.412903062746318</v>
      </c>
      <c r="F87" s="16">
        <f t="shared" si="4"/>
        <v>0</v>
      </c>
      <c r="G87" s="52"/>
      <c r="H87" s="49" t="s">
        <v>50</v>
      </c>
      <c r="I87" s="49"/>
      <c r="J87" s="49"/>
    </row>
    <row r="88" spans="1:10" s="16" customFormat="1" x14ac:dyDescent="0.25">
      <c r="A88" s="50"/>
      <c r="B88" s="16">
        <f t="shared" si="1"/>
        <v>35</v>
      </c>
      <c r="C88" s="16">
        <f t="shared" si="1"/>
        <v>7.5158466607761527</v>
      </c>
      <c r="D88" s="16">
        <f t="shared" si="2"/>
        <v>-5.1851851851851816</v>
      </c>
      <c r="E88" s="16">
        <f t="shared" si="3"/>
        <v>-12.701031845961335</v>
      </c>
      <c r="F88" s="16">
        <f t="shared" si="4"/>
        <v>1</v>
      </c>
      <c r="G88" s="52"/>
      <c r="H88" s="49" t="s">
        <v>51</v>
      </c>
      <c r="I88" s="49"/>
      <c r="J88" s="43">
        <f>(J85*I86-I85*J86)/(J85-I85)</f>
        <v>5.7550232868614666</v>
      </c>
    </row>
    <row r="89" spans="1:10" s="16" customFormat="1" x14ac:dyDescent="0.25">
      <c r="A89" s="50"/>
      <c r="B89" s="16">
        <f t="shared" si="1"/>
        <v>0</v>
      </c>
      <c r="C89" s="16">
        <f t="shared" si="1"/>
        <v>0</v>
      </c>
      <c r="D89" s="16">
        <f t="shared" si="2"/>
        <v>3.8888888888888888</v>
      </c>
      <c r="E89" s="16">
        <f t="shared" si="3"/>
        <v>3.8888888888888888</v>
      </c>
      <c r="F89" s="16">
        <f>H67</f>
        <v>0</v>
      </c>
      <c r="G89" s="52"/>
      <c r="H89" s="49" t="s">
        <v>52</v>
      </c>
      <c r="I89" s="49"/>
      <c r="J89" s="43">
        <f>(J88-J86)/J85</f>
        <v>-7.1979469636085147</v>
      </c>
    </row>
    <row r="90" spans="1:10" s="16" customFormat="1" x14ac:dyDescent="0.25">
      <c r="A90" s="50"/>
      <c r="B90" s="49" t="s">
        <v>53</v>
      </c>
      <c r="C90" s="49"/>
      <c r="D90" s="49"/>
      <c r="E90" s="49"/>
      <c r="F90" s="49"/>
      <c r="G90" s="49"/>
      <c r="H90" s="49"/>
      <c r="I90" s="49"/>
      <c r="J90" s="49"/>
    </row>
    <row r="91" spans="1:10" s="16" customFormat="1" x14ac:dyDescent="0.25">
      <c r="A91" s="50"/>
      <c r="B91" s="16" t="s">
        <v>39</v>
      </c>
      <c r="C91" s="16" t="s">
        <v>40</v>
      </c>
      <c r="D91" s="16" t="s">
        <v>26</v>
      </c>
      <c r="E91" s="16" t="s">
        <v>41</v>
      </c>
      <c r="F91" s="16" t="s">
        <v>42</v>
      </c>
      <c r="G91" s="16" t="s">
        <v>43</v>
      </c>
      <c r="H91" s="49" t="s">
        <v>44</v>
      </c>
      <c r="I91" s="49"/>
      <c r="J91" s="49"/>
    </row>
    <row r="92" spans="1:10" s="16" customFormat="1" x14ac:dyDescent="0.25">
      <c r="A92" s="50"/>
      <c r="B92" s="16">
        <f>B53</f>
        <v>-20</v>
      </c>
      <c r="C92" s="16">
        <f>D53</f>
        <v>9.7550696295212536</v>
      </c>
      <c r="D92" s="16">
        <f>$C$73*B92+$D$73</f>
        <v>9.0740740740740726</v>
      </c>
      <c r="E92" s="16">
        <f>D92-C92</f>
        <v>-0.68099555544718093</v>
      </c>
      <c r="F92" s="16">
        <f>IF(SIGN(E92*E93)=1,0,1)</f>
        <v>0</v>
      </c>
      <c r="G92" s="52">
        <f>MATCH(1,F92:F100,0)</f>
        <v>8</v>
      </c>
      <c r="H92" s="16" t="s">
        <v>25</v>
      </c>
      <c r="I92" s="16" t="s">
        <v>45</v>
      </c>
      <c r="J92" s="16" t="s">
        <v>46</v>
      </c>
    </row>
    <row r="93" spans="1:10" s="16" customFormat="1" x14ac:dyDescent="0.25">
      <c r="A93" s="50"/>
      <c r="B93" s="16">
        <f t="shared" ref="B93:B100" si="5">B54</f>
        <v>-15</v>
      </c>
      <c r="C93" s="16">
        <f t="shared" ref="C93:C100" si="6">D54</f>
        <v>10.202288578450016</v>
      </c>
      <c r="D93" s="16">
        <f t="shared" ref="D93:D100" si="7">$C$73*B93+$D$73</f>
        <v>7.7777777777777768</v>
      </c>
      <c r="E93" s="16">
        <f t="shared" ref="E93:E100" si="8">D93-C93</f>
        <v>-2.4245108006722393</v>
      </c>
      <c r="F93" s="16">
        <f t="shared" ref="F93:F99" si="9">IF(SIGN(E93*E94)=1,0,1)</f>
        <v>0</v>
      </c>
      <c r="G93" s="52"/>
      <c r="H93" s="16">
        <f>INDEX(B92:B100,G92)</f>
        <v>35</v>
      </c>
      <c r="I93" s="16">
        <f>INDEX(C92:C100,G92)</f>
        <v>13.515846660776152</v>
      </c>
      <c r="J93" s="16">
        <f>INDEX(D92:D100,G92)</f>
        <v>-5.1851851851851816</v>
      </c>
    </row>
    <row r="94" spans="1:10" s="16" customFormat="1" x14ac:dyDescent="0.25">
      <c r="A94" s="50"/>
      <c r="B94" s="16">
        <f t="shared" si="5"/>
        <v>-7</v>
      </c>
      <c r="C94" s="16">
        <f t="shared" si="6"/>
        <v>11.794417933294394</v>
      </c>
      <c r="D94" s="16">
        <f t="shared" si="7"/>
        <v>5.7037037037037033</v>
      </c>
      <c r="E94" s="16">
        <f t="shared" si="8"/>
        <v>-6.0907142295906906</v>
      </c>
      <c r="F94" s="16">
        <f t="shared" si="9"/>
        <v>0</v>
      </c>
      <c r="G94" s="52"/>
      <c r="H94" s="16">
        <f>INDEX(B92:B100,G92+1)</f>
        <v>0</v>
      </c>
      <c r="I94" s="16">
        <f>INDEX(C92:C100,G92+1)</f>
        <v>0</v>
      </c>
      <c r="J94" s="16">
        <f>INDEX(D92:D100,G92+1)</f>
        <v>3.8888888888888888</v>
      </c>
    </row>
    <row r="95" spans="1:10" s="16" customFormat="1" x14ac:dyDescent="0.25">
      <c r="A95" s="50"/>
      <c r="B95" s="16">
        <f t="shared" si="5"/>
        <v>2</v>
      </c>
      <c r="C95" s="16">
        <f t="shared" si="6"/>
        <v>12.873999999999999</v>
      </c>
      <c r="D95" s="16">
        <f t="shared" si="7"/>
        <v>3.3703703703703702</v>
      </c>
      <c r="E95" s="16">
        <f t="shared" si="8"/>
        <v>-9.5036296296296285</v>
      </c>
      <c r="F95" s="16">
        <f t="shared" si="9"/>
        <v>0</v>
      </c>
      <c r="G95" s="52"/>
      <c r="H95" s="49" t="s">
        <v>47</v>
      </c>
      <c r="I95" s="49"/>
      <c r="J95" s="49"/>
    </row>
    <row r="96" spans="1:10" s="16" customFormat="1" x14ac:dyDescent="0.25">
      <c r="A96" s="50"/>
      <c r="B96" s="16">
        <f t="shared" si="5"/>
        <v>7</v>
      </c>
      <c r="C96" s="16">
        <f t="shared" si="6"/>
        <v>14.038481790059544</v>
      </c>
      <c r="D96" s="16">
        <f t="shared" si="7"/>
        <v>2.0740740740740744</v>
      </c>
      <c r="E96" s="16">
        <f t="shared" si="8"/>
        <v>-11.96440771598547</v>
      </c>
      <c r="F96" s="16">
        <f t="shared" si="9"/>
        <v>0</v>
      </c>
      <c r="G96" s="52"/>
      <c r="H96" s="34" t="s">
        <v>48</v>
      </c>
      <c r="I96" s="16">
        <f>SLOPE(I93:I94,H93:H94)</f>
        <v>0.38616704745074715</v>
      </c>
      <c r="J96" s="16">
        <f>SLOPE(J93:J94,H93:H94)</f>
        <v>-0.25925925925925919</v>
      </c>
    </row>
    <row r="97" spans="1:10" s="16" customFormat="1" x14ac:dyDescent="0.25">
      <c r="A97" s="50"/>
      <c r="B97" s="16">
        <f t="shared" si="5"/>
        <v>14</v>
      </c>
      <c r="C97" s="16">
        <f t="shared" si="6"/>
        <v>14.664169315159491</v>
      </c>
      <c r="D97" s="16">
        <f t="shared" si="7"/>
        <v>0.25925925925925997</v>
      </c>
      <c r="E97" s="16">
        <f t="shared" si="8"/>
        <v>-14.404910055900231</v>
      </c>
      <c r="F97" s="16">
        <f t="shared" si="9"/>
        <v>0</v>
      </c>
      <c r="G97" s="52"/>
      <c r="H97" s="34" t="s">
        <v>49</v>
      </c>
      <c r="I97" s="16">
        <f>INTERCEPT(I93:I94,H93:H94)</f>
        <v>8.8817841970012523E-16</v>
      </c>
      <c r="J97" s="16">
        <f>INTERCEPT(J93:J94,H93:H94)</f>
        <v>3.8888888888888893</v>
      </c>
    </row>
    <row r="98" spans="1:10" s="16" customFormat="1" x14ac:dyDescent="0.25">
      <c r="A98" s="50"/>
      <c r="B98" s="16">
        <f t="shared" si="5"/>
        <v>25</v>
      </c>
      <c r="C98" s="16">
        <f t="shared" si="6"/>
        <v>13.820310470153728</v>
      </c>
      <c r="D98" s="16">
        <f t="shared" si="7"/>
        <v>-2.5925925925925912</v>
      </c>
      <c r="E98" s="16">
        <f t="shared" si="8"/>
        <v>-16.41290306274632</v>
      </c>
      <c r="F98" s="16">
        <f t="shared" si="9"/>
        <v>0</v>
      </c>
      <c r="G98" s="52"/>
      <c r="H98" s="49" t="s">
        <v>50</v>
      </c>
      <c r="I98" s="49"/>
      <c r="J98" s="49"/>
    </row>
    <row r="99" spans="1:10" s="16" customFormat="1" x14ac:dyDescent="0.25">
      <c r="A99" s="50"/>
      <c r="B99" s="16">
        <f t="shared" si="5"/>
        <v>35</v>
      </c>
      <c r="C99" s="16">
        <f t="shared" si="6"/>
        <v>13.515846660776152</v>
      </c>
      <c r="D99" s="16">
        <f t="shared" si="7"/>
        <v>-5.1851851851851816</v>
      </c>
      <c r="E99" s="16">
        <f t="shared" si="8"/>
        <v>-18.701031845961332</v>
      </c>
      <c r="F99" s="16">
        <f t="shared" si="9"/>
        <v>1</v>
      </c>
      <c r="G99" s="52"/>
      <c r="H99" s="49" t="s">
        <v>51</v>
      </c>
      <c r="I99" s="49"/>
      <c r="J99" s="43">
        <f>(J96*I97-I96*J97)/(J96-I96)</f>
        <v>2.326773365872409</v>
      </c>
    </row>
    <row r="100" spans="1:10" s="16" customFormat="1" x14ac:dyDescent="0.25">
      <c r="A100" s="50"/>
      <c r="B100" s="16">
        <f t="shared" si="5"/>
        <v>0</v>
      </c>
      <c r="C100" s="16">
        <f t="shared" si="6"/>
        <v>0</v>
      </c>
      <c r="D100" s="16">
        <f t="shared" si="7"/>
        <v>3.8888888888888888</v>
      </c>
      <c r="E100" s="16">
        <f t="shared" si="8"/>
        <v>3.8888888888888888</v>
      </c>
      <c r="F100" s="16">
        <f>F89</f>
        <v>0</v>
      </c>
      <c r="G100" s="52"/>
      <c r="H100" s="49" t="s">
        <v>52</v>
      </c>
      <c r="I100" s="49"/>
      <c r="J100" s="43">
        <f>(J99-J97)/J96</f>
        <v>6.025302731634997</v>
      </c>
    </row>
    <row r="101" spans="1:10" s="16" customFormat="1" ht="15" customHeight="1" x14ac:dyDescent="0.25">
      <c r="A101" s="50" t="s">
        <v>54</v>
      </c>
      <c r="B101" s="51" t="s">
        <v>55</v>
      </c>
      <c r="C101" s="51"/>
      <c r="D101" s="51"/>
      <c r="E101" s="51"/>
      <c r="F101" s="51"/>
      <c r="G101" s="51"/>
      <c r="H101" s="51"/>
      <c r="I101" s="51"/>
      <c r="J101" s="51"/>
    </row>
    <row r="102" spans="1:10" s="16" customFormat="1" ht="15" customHeight="1" x14ac:dyDescent="0.25">
      <c r="A102" s="50"/>
      <c r="B102" s="19" t="s">
        <v>32</v>
      </c>
      <c r="C102" s="34" t="s">
        <v>25</v>
      </c>
      <c r="D102" s="35" t="s">
        <v>26</v>
      </c>
      <c r="E102" s="49"/>
      <c r="F102" s="49"/>
      <c r="G102" s="49"/>
      <c r="H102" s="49"/>
      <c r="I102" s="49"/>
      <c r="J102" s="49"/>
    </row>
    <row r="103" spans="1:10" s="16" customFormat="1" ht="15" customHeight="1" x14ac:dyDescent="0.25">
      <c r="A103" s="50"/>
      <c r="B103" s="34">
        <v>1</v>
      </c>
      <c r="C103" s="34">
        <f>G66-0.01</f>
        <v>-12.01</v>
      </c>
      <c r="D103" s="35">
        <f>H66</f>
        <v>7</v>
      </c>
      <c r="E103" s="49"/>
      <c r="F103" s="49"/>
      <c r="G103" s="49"/>
      <c r="H103" s="49"/>
      <c r="I103" s="49"/>
      <c r="J103" s="49"/>
    </row>
    <row r="104" spans="1:10" s="16" customFormat="1" ht="15" customHeight="1" x14ac:dyDescent="0.25">
      <c r="A104" s="50"/>
      <c r="B104" s="34">
        <v>2</v>
      </c>
      <c r="C104" s="34">
        <f>G67</f>
        <v>-12</v>
      </c>
      <c r="D104" s="34">
        <f>H67</f>
        <v>0</v>
      </c>
      <c r="E104" s="49"/>
      <c r="F104" s="49"/>
      <c r="G104" s="49"/>
      <c r="H104" s="49"/>
      <c r="I104" s="49"/>
      <c r="J104" s="49"/>
    </row>
    <row r="105" spans="1:10" s="16" customFormat="1" ht="15.75" customHeight="1" x14ac:dyDescent="0.25">
      <c r="A105" s="50"/>
      <c r="B105" s="36"/>
      <c r="C105" s="36" t="s">
        <v>33</v>
      </c>
      <c r="D105" s="36" t="s">
        <v>34</v>
      </c>
      <c r="E105" s="49"/>
      <c r="F105" s="49"/>
      <c r="G105" s="49"/>
      <c r="H105" s="49"/>
      <c r="I105" s="49"/>
      <c r="J105" s="49"/>
    </row>
    <row r="106" spans="1:10" s="16" customFormat="1" ht="15.75" customHeight="1" x14ac:dyDescent="0.25">
      <c r="A106" s="50"/>
      <c r="B106" s="19" t="s">
        <v>35</v>
      </c>
      <c r="C106" s="44" cm="1">
        <f t="array" ref="C106:D106">LINEST(D103:D104,C103:C104,1)</f>
        <v>-700.00000000001489</v>
      </c>
      <c r="D106" s="38">
        <v>-8400.0000000001783</v>
      </c>
      <c r="E106" s="49"/>
      <c r="F106" s="49"/>
      <c r="G106" s="49"/>
      <c r="H106" s="49"/>
      <c r="I106" s="49"/>
      <c r="J106" s="49"/>
    </row>
    <row r="107" spans="1:10" s="16" customFormat="1" ht="15" customHeight="1" x14ac:dyDescent="0.25">
      <c r="A107" s="50"/>
      <c r="B107" s="49" t="s">
        <v>38</v>
      </c>
      <c r="C107" s="49"/>
      <c r="D107" s="49"/>
      <c r="E107" s="49"/>
      <c r="F107" s="49"/>
      <c r="G107" s="49"/>
      <c r="H107" s="49"/>
      <c r="I107" s="49"/>
      <c r="J107" s="49"/>
    </row>
    <row r="108" spans="1:10" s="16" customFormat="1" ht="15" customHeight="1" x14ac:dyDescent="0.25">
      <c r="A108" s="50"/>
      <c r="B108" s="16" t="s">
        <v>39</v>
      </c>
      <c r="C108" s="16" t="s">
        <v>40</v>
      </c>
      <c r="D108" s="16" t="s">
        <v>26</v>
      </c>
      <c r="E108" s="16" t="s">
        <v>41</v>
      </c>
      <c r="F108" s="16" t="s">
        <v>42</v>
      </c>
      <c r="G108" s="16" t="s">
        <v>43</v>
      </c>
      <c r="H108" s="49" t="s">
        <v>44</v>
      </c>
      <c r="I108" s="49"/>
      <c r="J108" s="49"/>
    </row>
    <row r="109" spans="1:10" s="16" customFormat="1" ht="15" customHeight="1" x14ac:dyDescent="0.25">
      <c r="A109" s="50"/>
      <c r="B109" s="16">
        <f>B53</f>
        <v>-20</v>
      </c>
      <c r="C109" s="16">
        <f>C53</f>
        <v>3.755069629521254</v>
      </c>
      <c r="D109" s="16">
        <f>$C$106*B109+$D$106</f>
        <v>5600.0000000001201</v>
      </c>
      <c r="E109" s="16">
        <f t="shared" ref="E109:E117" si="10">D109-C109</f>
        <v>5596.2449303705989</v>
      </c>
      <c r="F109" s="16">
        <f>IF(SIGN(E109*E110)=1,0,1)</f>
        <v>0</v>
      </c>
      <c r="G109" s="52">
        <f>MATCH(1,F109:F117,0)</f>
        <v>2</v>
      </c>
      <c r="H109" s="16" t="s">
        <v>25</v>
      </c>
      <c r="I109" s="16" t="s">
        <v>45</v>
      </c>
      <c r="J109" s="16" t="s">
        <v>46</v>
      </c>
    </row>
    <row r="110" spans="1:10" s="16" customFormat="1" ht="15" customHeight="1" x14ac:dyDescent="0.25">
      <c r="A110" s="50"/>
      <c r="B110" s="16">
        <f t="shared" ref="B110:C117" si="11">B54</f>
        <v>-15</v>
      </c>
      <c r="C110" s="16">
        <f t="shared" si="11"/>
        <v>4.2022885784500161</v>
      </c>
      <c r="D110" s="16">
        <f>$C$106*B110+$D$106</f>
        <v>2100.0000000000455</v>
      </c>
      <c r="E110" s="16">
        <f t="shared" si="10"/>
        <v>2095.7977114215955</v>
      </c>
      <c r="F110" s="16">
        <f t="shared" ref="F110:F116" si="12">IF(SIGN(E110*E111)=1,0,1)</f>
        <v>1</v>
      </c>
      <c r="G110" s="52"/>
      <c r="H110" s="16">
        <f>INDEX(B109:B117,G109)</f>
        <v>-15</v>
      </c>
      <c r="I110" s="16">
        <f>INDEX(C109:C117,G109)</f>
        <v>4.2022885784500161</v>
      </c>
      <c r="J110" s="16">
        <f>INDEX(D109:D117,G109)</f>
        <v>2100.0000000000455</v>
      </c>
    </row>
    <row r="111" spans="1:10" s="16" customFormat="1" ht="15" customHeight="1" x14ac:dyDescent="0.25">
      <c r="A111" s="50"/>
      <c r="B111" s="16">
        <f t="shared" si="11"/>
        <v>-7</v>
      </c>
      <c r="C111" s="16">
        <f t="shared" si="11"/>
        <v>5.7944179332943948</v>
      </c>
      <c r="D111" s="16">
        <f t="shared" ref="D111:D117" si="13">$C$106*B111+$D$106</f>
        <v>-3500.0000000000737</v>
      </c>
      <c r="E111" s="16">
        <f t="shared" si="10"/>
        <v>-3505.7944179333681</v>
      </c>
      <c r="F111" s="16">
        <f t="shared" si="12"/>
        <v>0</v>
      </c>
      <c r="G111" s="52"/>
      <c r="H111" s="16">
        <f>INDEX(B109:B117,G109+1)</f>
        <v>-7</v>
      </c>
      <c r="I111" s="16">
        <f>INDEX(C109:C117,G109+1)</f>
        <v>5.7944179332943948</v>
      </c>
      <c r="J111" s="16">
        <f>INDEX(D109:D117,G109+1)</f>
        <v>-3500.0000000000737</v>
      </c>
    </row>
    <row r="112" spans="1:10" s="16" customFormat="1" ht="15" customHeight="1" x14ac:dyDescent="0.25">
      <c r="A112" s="50"/>
      <c r="B112" s="16">
        <f t="shared" si="11"/>
        <v>2</v>
      </c>
      <c r="C112" s="16">
        <f t="shared" si="11"/>
        <v>6.8739999999999997</v>
      </c>
      <c r="D112" s="16">
        <f t="shared" si="13"/>
        <v>-9800.0000000002074</v>
      </c>
      <c r="E112" s="16">
        <f t="shared" si="10"/>
        <v>-9806.8740000002072</v>
      </c>
      <c r="F112" s="16">
        <f t="shared" si="12"/>
        <v>0</v>
      </c>
      <c r="G112" s="52"/>
      <c r="H112" s="49" t="s">
        <v>47</v>
      </c>
      <c r="I112" s="49"/>
      <c r="J112" s="49"/>
    </row>
    <row r="113" spans="1:11" s="16" customFormat="1" ht="15" customHeight="1" x14ac:dyDescent="0.25">
      <c r="A113" s="50"/>
      <c r="B113" s="16">
        <f t="shared" si="11"/>
        <v>7</v>
      </c>
      <c r="C113" s="16">
        <f t="shared" si="11"/>
        <v>8.038481790059544</v>
      </c>
      <c r="D113" s="16">
        <f>$C$106*B113+$D$106</f>
        <v>-13300.000000000284</v>
      </c>
      <c r="E113" s="16">
        <f t="shared" si="10"/>
        <v>-13308.038481790343</v>
      </c>
      <c r="F113" s="16">
        <f t="shared" si="12"/>
        <v>0</v>
      </c>
      <c r="G113" s="52"/>
      <c r="H113" s="34" t="s">
        <v>48</v>
      </c>
      <c r="I113" s="16">
        <f>SLOPE(I110:I111,H110:H111)</f>
        <v>0.19901616935554733</v>
      </c>
      <c r="J113" s="16">
        <f>SLOPE(J110:J111,H110:H111)</f>
        <v>-700.00000000001489</v>
      </c>
    </row>
    <row r="114" spans="1:11" s="16" customFormat="1" ht="15" customHeight="1" x14ac:dyDescent="0.25">
      <c r="A114" s="50"/>
      <c r="B114" s="16">
        <f t="shared" si="11"/>
        <v>14</v>
      </c>
      <c r="C114" s="16">
        <f t="shared" si="11"/>
        <v>8.6641693151594907</v>
      </c>
      <c r="D114" s="16">
        <f t="shared" si="13"/>
        <v>-18200.000000000386</v>
      </c>
      <c r="E114" s="16">
        <f t="shared" si="10"/>
        <v>-18208.664169315543</v>
      </c>
      <c r="F114" s="16">
        <f t="shared" si="12"/>
        <v>0</v>
      </c>
      <c r="G114" s="52"/>
      <c r="H114" s="34" t="s">
        <v>49</v>
      </c>
      <c r="I114" s="16">
        <f>INTERCEPT(I110:I111,H110:H111)</f>
        <v>7.1875311187832258</v>
      </c>
      <c r="J114" s="16">
        <f>INTERCEPT(J110:J111,H110:H111)</f>
        <v>-8400.0000000001783</v>
      </c>
    </row>
    <row r="115" spans="1:11" s="16" customFormat="1" ht="15.75" customHeight="1" x14ac:dyDescent="0.25">
      <c r="A115" s="50"/>
      <c r="B115" s="16">
        <f t="shared" si="11"/>
        <v>25</v>
      </c>
      <c r="C115" s="16">
        <f t="shared" si="11"/>
        <v>7.8203104701537276</v>
      </c>
      <c r="D115" s="16">
        <f t="shared" si="13"/>
        <v>-25900.000000000549</v>
      </c>
      <c r="E115" s="16">
        <f t="shared" si="10"/>
        <v>-25907.820310470703</v>
      </c>
      <c r="F115" s="16">
        <f t="shared" si="12"/>
        <v>0</v>
      </c>
      <c r="G115" s="52"/>
      <c r="H115" s="49" t="s">
        <v>50</v>
      </c>
      <c r="I115" s="49"/>
      <c r="J115" s="49"/>
      <c r="K115" s="45" t="s">
        <v>56</v>
      </c>
    </row>
    <row r="116" spans="1:11" s="16" customFormat="1" ht="15" customHeight="1" x14ac:dyDescent="0.25">
      <c r="A116" s="50"/>
      <c r="B116" s="16">
        <f t="shared" si="11"/>
        <v>35</v>
      </c>
      <c r="C116" s="16">
        <f t="shared" si="11"/>
        <v>7.5158466607761527</v>
      </c>
      <c r="D116" s="16">
        <f t="shared" si="13"/>
        <v>-32900.000000000698</v>
      </c>
      <c r="E116" s="16">
        <f t="shared" si="10"/>
        <v>-32907.515846661474</v>
      </c>
      <c r="F116" s="16">
        <f t="shared" si="12"/>
        <v>0</v>
      </c>
      <c r="G116" s="52"/>
      <c r="H116" s="49" t="s">
        <v>52</v>
      </c>
      <c r="I116" s="49"/>
      <c r="J116" s="43">
        <f>(J113*I114-I113*J114)/(J113-I113)</f>
        <v>4.7979729805120108</v>
      </c>
      <c r="K116" s="16">
        <f>J116</f>
        <v>4.7979729805120108</v>
      </c>
    </row>
    <row r="117" spans="1:11" s="16" customFormat="1" ht="15.75" customHeight="1" x14ac:dyDescent="0.25">
      <c r="A117" s="50"/>
      <c r="B117" s="16">
        <f t="shared" si="11"/>
        <v>0</v>
      </c>
      <c r="C117" s="16">
        <f t="shared" si="11"/>
        <v>0</v>
      </c>
      <c r="D117" s="16">
        <f t="shared" si="13"/>
        <v>-8400.0000000001783</v>
      </c>
      <c r="E117" s="16">
        <f t="shared" si="10"/>
        <v>-8400.0000000001783</v>
      </c>
      <c r="F117" s="16">
        <f>F89</f>
        <v>0</v>
      </c>
      <c r="G117" s="52"/>
      <c r="H117" s="49" t="s">
        <v>51</v>
      </c>
      <c r="I117" s="49"/>
      <c r="J117" s="43">
        <f>ROUND((J116-J114)/J113,1)</f>
        <v>-12</v>
      </c>
      <c r="K117" s="33">
        <f>G63</f>
        <v>-20</v>
      </c>
    </row>
    <row r="118" spans="1:11" s="16" customFormat="1" ht="15" customHeight="1" x14ac:dyDescent="0.25">
      <c r="A118" s="50"/>
      <c r="B118" s="49" t="s">
        <v>53</v>
      </c>
      <c r="C118" s="49"/>
      <c r="D118" s="49"/>
      <c r="E118" s="49"/>
      <c r="F118" s="49"/>
      <c r="G118" s="49"/>
      <c r="H118" s="49"/>
      <c r="I118" s="49"/>
      <c r="J118" s="49"/>
    </row>
    <row r="119" spans="1:11" s="16" customFormat="1" ht="15" customHeight="1" x14ac:dyDescent="0.25">
      <c r="A119" s="50"/>
      <c r="B119" s="16" t="s">
        <v>39</v>
      </c>
      <c r="C119" s="16" t="s">
        <v>40</v>
      </c>
      <c r="D119" s="16" t="s">
        <v>26</v>
      </c>
      <c r="E119" s="16" t="s">
        <v>41</v>
      </c>
      <c r="F119" s="16" t="s">
        <v>42</v>
      </c>
      <c r="G119" s="16" t="s">
        <v>43</v>
      </c>
      <c r="H119" s="49" t="s">
        <v>44</v>
      </c>
      <c r="I119" s="49"/>
      <c r="J119" s="49"/>
    </row>
    <row r="120" spans="1:11" s="16" customFormat="1" ht="15" customHeight="1" x14ac:dyDescent="0.25">
      <c r="A120" s="50"/>
      <c r="B120" s="16">
        <f>B109</f>
        <v>-20</v>
      </c>
      <c r="C120" s="16">
        <f>D53</f>
        <v>9.7550696295212536</v>
      </c>
      <c r="D120" s="16">
        <f>$C$106*B120+$D$106</f>
        <v>5600.0000000001201</v>
      </c>
      <c r="E120" s="16">
        <f>D120-C120</f>
        <v>5590.2449303705989</v>
      </c>
      <c r="F120" s="16">
        <f>IF(SIGN(E120*E121)=1,0,1)</f>
        <v>0</v>
      </c>
      <c r="G120" s="52">
        <f>MATCH(1,F120:F128,0)</f>
        <v>2</v>
      </c>
      <c r="H120" s="16" t="s">
        <v>25</v>
      </c>
      <c r="I120" s="16" t="s">
        <v>45</v>
      </c>
      <c r="J120" s="16" t="s">
        <v>46</v>
      </c>
    </row>
    <row r="121" spans="1:11" s="16" customFormat="1" ht="15" customHeight="1" x14ac:dyDescent="0.25">
      <c r="A121" s="50"/>
      <c r="B121" s="16">
        <f t="shared" ref="B121:B128" si="14">B110</f>
        <v>-15</v>
      </c>
      <c r="C121" s="16">
        <f t="shared" ref="C121:C128" si="15">D54</f>
        <v>10.202288578450016</v>
      </c>
      <c r="D121" s="16">
        <f t="shared" ref="D121:D128" si="16">$C$106*B121+$D$106</f>
        <v>2100.0000000000455</v>
      </c>
      <c r="E121" s="16">
        <f t="shared" ref="E121:E128" si="17">D121-C121</f>
        <v>2089.7977114215955</v>
      </c>
      <c r="F121" s="16">
        <f t="shared" ref="F121:F127" si="18">IF(SIGN(E121*E122)=1,0,1)</f>
        <v>1</v>
      </c>
      <c r="G121" s="52"/>
      <c r="H121" s="16">
        <f>INDEX(B120:B128,G120)</f>
        <v>-15</v>
      </c>
      <c r="I121" s="16">
        <f>INDEX(C120:C128,G120)</f>
        <v>10.202288578450016</v>
      </c>
      <c r="J121" s="16">
        <f>INDEX(D120:D128,G120)</f>
        <v>2100.0000000000455</v>
      </c>
    </row>
    <row r="122" spans="1:11" s="16" customFormat="1" ht="15" customHeight="1" x14ac:dyDescent="0.25">
      <c r="A122" s="50"/>
      <c r="B122" s="16">
        <f t="shared" si="14"/>
        <v>-7</v>
      </c>
      <c r="C122" s="16">
        <f t="shared" si="15"/>
        <v>11.794417933294394</v>
      </c>
      <c r="D122" s="16">
        <f t="shared" si="16"/>
        <v>-3500.0000000000737</v>
      </c>
      <c r="E122" s="16">
        <f t="shared" si="17"/>
        <v>-3511.7944179333681</v>
      </c>
      <c r="F122" s="16">
        <f t="shared" si="18"/>
        <v>0</v>
      </c>
      <c r="G122" s="52"/>
      <c r="H122" s="16">
        <f>INDEX(B120:B128,G120+1)</f>
        <v>-7</v>
      </c>
      <c r="I122" s="16">
        <f>INDEX(C120:C128,G120+1)</f>
        <v>11.794417933294394</v>
      </c>
      <c r="J122" s="16">
        <f>INDEX(D120:D128,G120+1)</f>
        <v>-3500.0000000000737</v>
      </c>
    </row>
    <row r="123" spans="1:11" s="16" customFormat="1" ht="15" customHeight="1" x14ac:dyDescent="0.25">
      <c r="A123" s="50"/>
      <c r="B123" s="16">
        <f t="shared" si="14"/>
        <v>2</v>
      </c>
      <c r="C123" s="16">
        <f t="shared" si="15"/>
        <v>12.873999999999999</v>
      </c>
      <c r="D123" s="16">
        <f t="shared" si="16"/>
        <v>-9800.0000000002074</v>
      </c>
      <c r="E123" s="16">
        <f t="shared" si="17"/>
        <v>-9812.8740000002072</v>
      </c>
      <c r="F123" s="16">
        <f t="shared" si="18"/>
        <v>0</v>
      </c>
      <c r="G123" s="52"/>
      <c r="H123" s="49" t="s">
        <v>47</v>
      </c>
      <c r="I123" s="49"/>
      <c r="J123" s="49"/>
    </row>
    <row r="124" spans="1:11" s="16" customFormat="1" ht="15" customHeight="1" x14ac:dyDescent="0.25">
      <c r="A124" s="50"/>
      <c r="B124" s="16">
        <f t="shared" si="14"/>
        <v>7</v>
      </c>
      <c r="C124" s="16">
        <f t="shared" si="15"/>
        <v>14.038481790059544</v>
      </c>
      <c r="D124" s="16">
        <f t="shared" si="16"/>
        <v>-13300.000000000284</v>
      </c>
      <c r="E124" s="16">
        <f t="shared" si="17"/>
        <v>-13314.038481790343</v>
      </c>
      <c r="F124" s="16">
        <f t="shared" si="18"/>
        <v>0</v>
      </c>
      <c r="G124" s="52"/>
      <c r="H124" s="34" t="s">
        <v>48</v>
      </c>
      <c r="I124" s="16">
        <f>SLOPE(I121:I122,H121:H122)</f>
        <v>0.19901616935554722</v>
      </c>
      <c r="J124" s="16">
        <f>SLOPE(J121:J122,H121:H122)</f>
        <v>-700.00000000001489</v>
      </c>
    </row>
    <row r="125" spans="1:11" s="16" customFormat="1" ht="15" customHeight="1" x14ac:dyDescent="0.25">
      <c r="A125" s="50"/>
      <c r="B125" s="16">
        <f t="shared" si="14"/>
        <v>14</v>
      </c>
      <c r="C125" s="16">
        <f t="shared" si="15"/>
        <v>14.664169315159491</v>
      </c>
      <c r="D125" s="16">
        <f t="shared" si="16"/>
        <v>-18200.000000000386</v>
      </c>
      <c r="E125" s="16">
        <f>D125-C125</f>
        <v>-18214.664169315543</v>
      </c>
      <c r="F125" s="16">
        <f>IF(SIGN(E125*E126)=1,0,1)</f>
        <v>0</v>
      </c>
      <c r="G125" s="52"/>
      <c r="H125" s="34" t="s">
        <v>49</v>
      </c>
      <c r="I125" s="16">
        <f>INTERCEPT(I121:I122,H121:H122)</f>
        <v>13.187531118783225</v>
      </c>
      <c r="J125" s="16">
        <f>INTERCEPT(J121:J122,H121:H122)</f>
        <v>-8400.0000000001783</v>
      </c>
    </row>
    <row r="126" spans="1:11" s="16" customFormat="1" ht="15.75" customHeight="1" x14ac:dyDescent="0.25">
      <c r="A126" s="50"/>
      <c r="B126" s="16">
        <f t="shared" si="14"/>
        <v>25</v>
      </c>
      <c r="C126" s="16">
        <f t="shared" si="15"/>
        <v>13.820310470153728</v>
      </c>
      <c r="D126" s="16">
        <f t="shared" si="16"/>
        <v>-25900.000000000549</v>
      </c>
      <c r="E126" s="16">
        <f t="shared" si="17"/>
        <v>-25913.820310470703</v>
      </c>
      <c r="F126" s="16">
        <f t="shared" si="18"/>
        <v>0</v>
      </c>
      <c r="G126" s="52"/>
      <c r="H126" s="49" t="s">
        <v>50</v>
      </c>
      <c r="I126" s="49"/>
      <c r="J126" s="49"/>
      <c r="K126" s="45" t="s">
        <v>56</v>
      </c>
    </row>
    <row r="127" spans="1:11" s="16" customFormat="1" x14ac:dyDescent="0.25">
      <c r="A127" s="50"/>
      <c r="B127" s="16">
        <f t="shared" si="14"/>
        <v>35</v>
      </c>
      <c r="C127" s="16">
        <f t="shared" si="15"/>
        <v>13.515846660776152</v>
      </c>
      <c r="D127" s="16">
        <f t="shared" si="16"/>
        <v>-32900.000000000698</v>
      </c>
      <c r="E127" s="16">
        <f t="shared" si="17"/>
        <v>-32913.515846661474</v>
      </c>
      <c r="F127" s="16">
        <f t="shared" si="18"/>
        <v>0</v>
      </c>
      <c r="G127" s="52"/>
      <c r="H127" s="49" t="s">
        <v>52</v>
      </c>
      <c r="I127" s="49"/>
      <c r="J127" s="43">
        <f>(J124*I125-I124*J125)/(J124-I124)</f>
        <v>10.796267612482982</v>
      </c>
      <c r="K127" s="16">
        <f>J127</f>
        <v>10.796267612482982</v>
      </c>
    </row>
    <row r="128" spans="1:11" s="16" customFormat="1" x14ac:dyDescent="0.25">
      <c r="A128" s="50"/>
      <c r="B128" s="16">
        <f t="shared" si="14"/>
        <v>0</v>
      </c>
      <c r="C128" s="16">
        <f t="shared" si="15"/>
        <v>0</v>
      </c>
      <c r="D128" s="16">
        <f t="shared" si="16"/>
        <v>-8400.0000000001783</v>
      </c>
      <c r="E128" s="16">
        <f t="shared" si="17"/>
        <v>-8400.0000000001783</v>
      </c>
      <c r="F128" s="16">
        <f>F89</f>
        <v>0</v>
      </c>
      <c r="G128" s="52"/>
      <c r="H128" s="49" t="s">
        <v>51</v>
      </c>
      <c r="I128" s="49"/>
      <c r="J128" s="43">
        <f>ROUND((J127-J125)/J124,1)</f>
        <v>-12</v>
      </c>
      <c r="K128" s="33">
        <f>G63</f>
        <v>-20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8" customFormat="1" x14ac:dyDescent="0.25"/>
    <row r="377" s="18" customFormat="1" x14ac:dyDescent="0.25"/>
    <row r="378" s="18" customFormat="1" x14ac:dyDescent="0.25"/>
    <row r="379" s="18" customFormat="1" x14ac:dyDescent="0.25"/>
    <row r="380" s="18" customFormat="1" x14ac:dyDescent="0.25"/>
    <row r="381" s="18" customFormat="1" x14ac:dyDescent="0.25"/>
    <row r="382" s="18" customFormat="1" x14ac:dyDescent="0.25"/>
    <row r="383" s="18" customFormat="1" x14ac:dyDescent="0.25"/>
    <row r="384" s="18" customFormat="1" x14ac:dyDescent="0.25"/>
    <row r="385" s="18" customFormat="1" x14ac:dyDescent="0.25"/>
    <row r="386" s="18" customFormat="1" x14ac:dyDescent="0.25"/>
    <row r="387" s="18" customFormat="1" x14ac:dyDescent="0.25"/>
    <row r="388" s="18" customFormat="1" x14ac:dyDescent="0.25"/>
    <row r="389" s="18" customFormat="1" x14ac:dyDescent="0.25"/>
    <row r="390" s="18" customFormat="1" x14ac:dyDescent="0.25"/>
    <row r="391" s="18" customFormat="1" x14ac:dyDescent="0.25"/>
    <row r="392" s="18" customFormat="1" x14ac:dyDescent="0.25"/>
    <row r="393" s="18" customFormat="1" x14ac:dyDescent="0.25"/>
    <row r="394" s="18" customFormat="1" x14ac:dyDescent="0.25"/>
    <row r="395" s="18" customFormat="1" x14ac:dyDescent="0.25"/>
    <row r="396" s="18" customFormat="1" x14ac:dyDescent="0.25"/>
    <row r="397" s="18" customFormat="1" x14ac:dyDescent="0.25"/>
    <row r="398" s="18" customFormat="1" x14ac:dyDescent="0.25"/>
    <row r="399" s="18" customFormat="1" x14ac:dyDescent="0.25"/>
    <row r="400" s="18" customFormat="1" x14ac:dyDescent="0.25"/>
    <row r="401" s="18" customFormat="1" x14ac:dyDescent="0.25"/>
    <row r="402" s="18" customFormat="1" x14ac:dyDescent="0.25"/>
    <row r="403" s="18" customFormat="1" x14ac:dyDescent="0.25"/>
    <row r="404" s="18" customFormat="1" x14ac:dyDescent="0.25"/>
    <row r="405" s="18" customFormat="1" x14ac:dyDescent="0.25"/>
    <row r="406" s="18" customFormat="1" x14ac:dyDescent="0.25"/>
    <row r="407" s="18" customFormat="1" x14ac:dyDescent="0.25"/>
    <row r="408" s="18" customFormat="1" x14ac:dyDescent="0.25"/>
    <row r="409" s="18" customFormat="1" x14ac:dyDescent="0.25"/>
    <row r="410" s="18" customFormat="1" x14ac:dyDescent="0.25"/>
    <row r="411" s="18" customFormat="1" x14ac:dyDescent="0.25"/>
    <row r="412" s="18" customFormat="1" x14ac:dyDescent="0.25"/>
    <row r="413" s="18" customFormat="1" x14ac:dyDescent="0.25"/>
    <row r="414" s="18" customFormat="1" x14ac:dyDescent="0.25"/>
    <row r="415" s="18" customFormat="1" x14ac:dyDescent="0.25"/>
    <row r="416" s="18" customFormat="1" x14ac:dyDescent="0.25"/>
    <row r="417" s="18" customFormat="1" x14ac:dyDescent="0.25"/>
    <row r="418" s="18" customFormat="1" x14ac:dyDescent="0.25"/>
    <row r="419" s="18" customFormat="1" x14ac:dyDescent="0.25"/>
    <row r="420" s="18" customFormat="1" x14ac:dyDescent="0.25"/>
    <row r="421" s="18" customFormat="1" x14ac:dyDescent="0.25"/>
    <row r="422" s="18" customFormat="1" x14ac:dyDescent="0.25"/>
    <row r="423" s="18" customFormat="1" x14ac:dyDescent="0.25"/>
    <row r="424" s="18" customFormat="1" x14ac:dyDescent="0.25"/>
    <row r="425" s="18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xKhotXIAoQDgUb5ar+8mjieceJMc42BpeqvJHTxOiM6eEpMm92anSnXOQ17quf+MLUNDHYpUdDXT8EVgWReRTg==" saltValue="/ZdUvJgLAQPj9vNusygHVQ==" spinCount="100000" sheet="1" objects="1" scenario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7" xr:uid="{882C225D-10F1-46BF-9BD8-0B8E87FEFC8A}">
      <formula1>$G$55:$G$56</formula1>
    </dataValidation>
    <dataValidation type="list" allowBlank="1" showInputMessage="1" showErrorMessage="1" sqref="C10" xr:uid="{D4E5AFD4-89A3-45A7-B87B-63C4C618F3A7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D8C5-2A20-400D-B16C-CB494B13107D}">
  <sheetPr codeName="List3">
    <pageSetUpPr fitToPage="1"/>
  </sheetPr>
  <dimension ref="A1:BT703"/>
  <sheetViews>
    <sheetView tabSelected="1" zoomScale="85" zoomScaleNormal="85" workbookViewId="0">
      <selection activeCell="C9" sqref="C9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8" width="9.28515625" style="14" bestFit="1" customWidth="1"/>
    <col min="9" max="9" width="13.140625" style="14" bestFit="1" customWidth="1"/>
    <col min="10" max="10" width="16.7109375" style="14" bestFit="1" customWidth="1"/>
    <col min="11" max="11" width="9.28515625" style="14" bestFit="1" customWidth="1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9.9499999999999993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9.9499999999999993" customHeight="1" thickBot="1" x14ac:dyDescent="0.3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13" x14ac:dyDescent="0.25">
      <c r="A4" s="1"/>
      <c r="B4" s="70" t="s">
        <v>1</v>
      </c>
      <c r="C4" s="70"/>
      <c r="D4" s="7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70"/>
      <c r="C5" s="70"/>
      <c r="D5" s="7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59" t="s">
        <v>2</v>
      </c>
      <c r="B6" s="60"/>
      <c r="C6" s="3">
        <v>-12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59" t="s">
        <v>4</v>
      </c>
      <c r="B7" s="60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59" t="s">
        <v>5</v>
      </c>
      <c r="B8" s="60"/>
      <c r="C8" s="3">
        <v>7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59" t="s">
        <v>9</v>
      </c>
      <c r="B10" s="60"/>
      <c r="C10" s="3" t="s">
        <v>10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11</v>
      </c>
      <c r="C11" s="17">
        <f>D64</f>
        <v>8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55" t="s">
        <v>12</v>
      </c>
      <c r="F12" s="55"/>
      <c r="G12" s="55"/>
      <c r="H12" s="55"/>
      <c r="I12" s="55"/>
      <c r="J12" s="55"/>
      <c r="K12" s="55"/>
      <c r="L12" s="55"/>
      <c r="M12" s="2"/>
    </row>
    <row r="13" spans="1:13" x14ac:dyDescent="0.25">
      <c r="A13" s="1"/>
      <c r="B13" s="56" t="s">
        <v>13</v>
      </c>
      <c r="C13" s="57"/>
      <c r="D13" s="57"/>
      <c r="E13" s="55"/>
      <c r="F13" s="55"/>
      <c r="G13" s="55"/>
      <c r="H13" s="55"/>
      <c r="I13" s="55"/>
      <c r="J13" s="55"/>
      <c r="K13" s="55"/>
      <c r="L13" s="55"/>
      <c r="M13" s="2"/>
    </row>
    <row r="14" spans="1:13" x14ac:dyDescent="0.25">
      <c r="A14" s="1"/>
      <c r="B14" s="57"/>
      <c r="C14" s="57"/>
      <c r="D14" s="57"/>
      <c r="E14" s="55"/>
      <c r="F14" s="55"/>
      <c r="G14" s="55"/>
      <c r="H14" s="55"/>
      <c r="I14" s="55"/>
      <c r="J14" s="55"/>
      <c r="K14" s="55"/>
      <c r="L14" s="55"/>
      <c r="M14" s="2"/>
    </row>
    <row r="15" spans="1:13" x14ac:dyDescent="0.25">
      <c r="A15" s="1"/>
      <c r="B15" s="57"/>
      <c r="C15" s="57"/>
      <c r="D15" s="57"/>
      <c r="E15" s="55"/>
      <c r="F15" s="55"/>
      <c r="G15" s="55"/>
      <c r="H15" s="55"/>
      <c r="I15" s="55"/>
      <c r="J15" s="55"/>
      <c r="K15" s="55"/>
      <c r="L15" s="55"/>
      <c r="M15" s="2"/>
    </row>
    <row r="16" spans="1:13" x14ac:dyDescent="0.25">
      <c r="A16" s="1"/>
      <c r="B16" s="57"/>
      <c r="C16" s="57"/>
      <c r="D16" s="57"/>
      <c r="E16" s="55"/>
      <c r="F16" s="55"/>
      <c r="G16" s="55"/>
      <c r="H16" s="55"/>
      <c r="I16" s="55"/>
      <c r="J16" s="55"/>
      <c r="K16" s="55"/>
      <c r="L16" s="55"/>
      <c r="M16" s="2"/>
    </row>
    <row r="17" spans="1:13" x14ac:dyDescent="0.25">
      <c r="A17" s="1"/>
      <c r="B17" s="57"/>
      <c r="C17" s="57"/>
      <c r="D17" s="57"/>
      <c r="E17" s="55"/>
      <c r="F17" s="55"/>
      <c r="G17" s="55"/>
      <c r="H17" s="55"/>
      <c r="I17" s="55"/>
      <c r="J17" s="55"/>
      <c r="K17" s="55"/>
      <c r="L17" s="55"/>
      <c r="M17" s="2"/>
    </row>
    <row r="18" spans="1:13" x14ac:dyDescent="0.25">
      <c r="A18" s="1"/>
      <c r="B18" s="57"/>
      <c r="C18" s="57"/>
      <c r="D18" s="57"/>
      <c r="E18" s="55"/>
      <c r="F18" s="55"/>
      <c r="G18" s="55"/>
      <c r="H18" s="55"/>
      <c r="I18" s="55"/>
      <c r="J18" s="55"/>
      <c r="K18" s="55"/>
      <c r="L18" s="55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50" t="s">
        <v>14</v>
      </c>
      <c r="B52" s="21" t="s">
        <v>15</v>
      </c>
      <c r="C52" s="21" t="s">
        <v>16</v>
      </c>
      <c r="D52" s="21" t="s">
        <v>17</v>
      </c>
      <c r="E52" s="51" t="s">
        <v>18</v>
      </c>
      <c r="F52" s="51"/>
      <c r="G52" s="51"/>
      <c r="H52" s="51"/>
    </row>
    <row r="53" spans="1:13" s="16" customFormat="1" x14ac:dyDescent="0.25">
      <c r="A53" s="50"/>
      <c r="B53" s="22">
        <v>-20</v>
      </c>
      <c r="C53" s="46">
        <v>3.3427013823174736</v>
      </c>
      <c r="D53" s="24">
        <f>C53+6</f>
        <v>9.3427013823174736</v>
      </c>
      <c r="E53" s="58" t="s">
        <v>19</v>
      </c>
      <c r="F53" s="58"/>
      <c r="G53" s="25" t="s">
        <v>10</v>
      </c>
    </row>
    <row r="54" spans="1:13" s="16" customFormat="1" x14ac:dyDescent="0.25">
      <c r="A54" s="50"/>
      <c r="B54" s="22">
        <v>-15</v>
      </c>
      <c r="C54" s="46">
        <v>4.3096324022659731</v>
      </c>
      <c r="D54" s="24">
        <f t="shared" ref="D54:D60" si="0">C54+6</f>
        <v>10.309632402265972</v>
      </c>
      <c r="E54" s="58"/>
      <c r="F54" s="58"/>
      <c r="G54" s="25" t="s">
        <v>20</v>
      </c>
    </row>
    <row r="55" spans="1:13" s="16" customFormat="1" x14ac:dyDescent="0.25">
      <c r="A55" s="50"/>
      <c r="B55" s="22">
        <v>-7</v>
      </c>
      <c r="C55" s="46">
        <v>5.4906987540774157</v>
      </c>
      <c r="D55" s="24">
        <f t="shared" si="0"/>
        <v>11.490698754077416</v>
      </c>
      <c r="E55" s="58" t="s">
        <v>21</v>
      </c>
      <c r="F55" s="58"/>
      <c r="G55" s="25">
        <v>15</v>
      </c>
    </row>
    <row r="56" spans="1:13" s="16" customFormat="1" x14ac:dyDescent="0.25">
      <c r="A56" s="50"/>
      <c r="B56" s="22">
        <v>2</v>
      </c>
      <c r="C56" s="46">
        <v>6.4808484192336326</v>
      </c>
      <c r="D56" s="24">
        <f t="shared" si="0"/>
        <v>12.480848419233633</v>
      </c>
      <c r="E56" s="58"/>
      <c r="F56" s="58"/>
      <c r="G56" s="25">
        <v>20</v>
      </c>
    </row>
    <row r="57" spans="1:13" s="16" customFormat="1" x14ac:dyDescent="0.25">
      <c r="A57" s="50"/>
      <c r="B57" s="22">
        <v>7</v>
      </c>
      <c r="C57" s="46">
        <v>7.6520644362012922</v>
      </c>
      <c r="D57" s="24">
        <f t="shared" si="0"/>
        <v>13.652064436201293</v>
      </c>
      <c r="E57" s="58" t="s">
        <v>22</v>
      </c>
      <c r="F57" s="58"/>
      <c r="G57" s="25">
        <v>-12</v>
      </c>
    </row>
    <row r="58" spans="1:13" s="16" customFormat="1" x14ac:dyDescent="0.25">
      <c r="A58" s="50"/>
      <c r="B58" s="22">
        <v>14</v>
      </c>
      <c r="C58" s="46">
        <v>8.6003953087359886</v>
      </c>
      <c r="D58" s="24">
        <f t="shared" si="0"/>
        <v>14.600395308735989</v>
      </c>
      <c r="E58" s="58"/>
      <c r="F58" s="58"/>
      <c r="G58" s="25">
        <v>-15</v>
      </c>
    </row>
    <row r="59" spans="1:13" s="16" customFormat="1" x14ac:dyDescent="0.25">
      <c r="A59" s="50"/>
      <c r="B59" s="22">
        <v>25</v>
      </c>
      <c r="C59" s="46">
        <v>7.8728067285895413</v>
      </c>
      <c r="D59" s="24">
        <f t="shared" si="0"/>
        <v>13.872806728589541</v>
      </c>
      <c r="E59" s="58"/>
      <c r="F59" s="58"/>
      <c r="G59" s="25">
        <v>-17</v>
      </c>
    </row>
    <row r="60" spans="1:13" s="16" customFormat="1" x14ac:dyDescent="0.25">
      <c r="A60" s="50"/>
      <c r="B60" s="22">
        <v>35</v>
      </c>
      <c r="C60" s="46">
        <v>7.3762996967662104</v>
      </c>
      <c r="D60" s="24">
        <f t="shared" si="0"/>
        <v>13.37629969676621</v>
      </c>
      <c r="E60" s="58"/>
      <c r="F60" s="58"/>
      <c r="G60" s="25">
        <v>-20</v>
      </c>
    </row>
    <row r="61" spans="1:13" s="16" customFormat="1" x14ac:dyDescent="0.25">
      <c r="A61" s="50"/>
      <c r="B61" s="26"/>
      <c r="C61" s="27"/>
      <c r="D61" s="24"/>
    </row>
    <row r="62" spans="1:13" s="16" customFormat="1" ht="15" customHeight="1" x14ac:dyDescent="0.25">
      <c r="A62" s="50" t="s">
        <v>23</v>
      </c>
      <c r="B62" s="25" t="s">
        <v>24</v>
      </c>
      <c r="C62" s="28" t="s">
        <v>25</v>
      </c>
      <c r="D62" s="28" t="s">
        <v>26</v>
      </c>
      <c r="E62" s="25"/>
      <c r="F62" s="54" t="s">
        <v>27</v>
      </c>
      <c r="G62" s="19" t="s">
        <v>25</v>
      </c>
      <c r="H62" s="19" t="s">
        <v>26</v>
      </c>
    </row>
    <row r="63" spans="1:13" s="16" customFormat="1" ht="15" customHeight="1" x14ac:dyDescent="0.25">
      <c r="A63" s="50"/>
      <c r="B63" s="29" t="s">
        <v>28</v>
      </c>
      <c r="C63" s="28">
        <f>C7</f>
        <v>15</v>
      </c>
      <c r="D63" s="28">
        <f>C6</f>
        <v>-12</v>
      </c>
      <c r="E63" s="28" t="s">
        <v>3</v>
      </c>
      <c r="F63" s="54"/>
      <c r="G63" s="30">
        <v>-20</v>
      </c>
      <c r="H63" s="19">
        <f>D64</f>
        <v>8</v>
      </c>
    </row>
    <row r="64" spans="1:13" s="16" customFormat="1" ht="15.75" customHeight="1" x14ac:dyDescent="0.25">
      <c r="A64" s="50"/>
      <c r="B64" s="29" t="s">
        <v>5</v>
      </c>
      <c r="C64" s="31">
        <v>0</v>
      </c>
      <c r="D64" s="28">
        <f>IF(C10="OTOPNÁ TĚLESA",(C8+0.25*C9)*1.1,(C8+0.25*C9*1))</f>
        <v>8</v>
      </c>
      <c r="E64" s="28" t="s">
        <v>6</v>
      </c>
      <c r="F64" s="54"/>
      <c r="G64" s="19">
        <f>D63</f>
        <v>-12</v>
      </c>
      <c r="H64" s="19">
        <f>D64</f>
        <v>8</v>
      </c>
    </row>
    <row r="65" spans="1:10" s="16" customFormat="1" ht="15" customHeight="1" x14ac:dyDescent="0.25">
      <c r="A65" s="50"/>
      <c r="B65" s="51" t="s">
        <v>29</v>
      </c>
      <c r="C65" s="51"/>
      <c r="D65" s="51"/>
      <c r="E65" s="51"/>
      <c r="F65" s="54" t="s">
        <v>30</v>
      </c>
      <c r="G65" s="19" t="s">
        <v>25</v>
      </c>
      <c r="H65" s="19" t="s">
        <v>26</v>
      </c>
    </row>
    <row r="66" spans="1:10" s="16" customFormat="1" ht="15" customHeight="1" x14ac:dyDescent="0.25">
      <c r="A66" s="50"/>
      <c r="B66" s="19" t="s">
        <v>25</v>
      </c>
      <c r="C66" s="19">
        <f>C63</f>
        <v>15</v>
      </c>
      <c r="D66" s="32">
        <f>D63</f>
        <v>-12</v>
      </c>
      <c r="E66" s="19">
        <f>D63</f>
        <v>-12</v>
      </c>
      <c r="F66" s="54"/>
      <c r="G66" s="33">
        <f>G64</f>
        <v>-12</v>
      </c>
      <c r="H66" s="19">
        <f>H63</f>
        <v>8</v>
      </c>
    </row>
    <row r="67" spans="1:10" s="16" customFormat="1" ht="15.75" customHeight="1" x14ac:dyDescent="0.25">
      <c r="A67" s="50"/>
      <c r="B67" s="19" t="s">
        <v>26</v>
      </c>
      <c r="C67" s="32">
        <f>C64</f>
        <v>0</v>
      </c>
      <c r="D67" s="19">
        <f>D64</f>
        <v>8</v>
      </c>
      <c r="E67" s="32">
        <f>C64</f>
        <v>0</v>
      </c>
      <c r="F67" s="54"/>
      <c r="G67" s="19">
        <f>G64</f>
        <v>-12</v>
      </c>
      <c r="H67" s="30">
        <v>0</v>
      </c>
    </row>
    <row r="68" spans="1:10" s="16" customFormat="1" ht="15" customHeight="1" x14ac:dyDescent="0.25">
      <c r="A68" s="50"/>
      <c r="B68" s="51" t="s">
        <v>31</v>
      </c>
      <c r="C68" s="51"/>
      <c r="D68" s="51"/>
      <c r="E68" s="51"/>
    </row>
    <row r="69" spans="1:10" s="16" customFormat="1" ht="15" customHeight="1" x14ac:dyDescent="0.25">
      <c r="A69" s="50"/>
      <c r="B69" s="19" t="s">
        <v>32</v>
      </c>
      <c r="C69" s="34" t="s">
        <v>25</v>
      </c>
      <c r="D69" s="35" t="s">
        <v>26</v>
      </c>
      <c r="E69" s="49"/>
    </row>
    <row r="70" spans="1:10" s="16" customFormat="1" ht="15" customHeight="1" x14ac:dyDescent="0.25">
      <c r="A70" s="50"/>
      <c r="B70" s="34">
        <v>1</v>
      </c>
      <c r="C70" s="34">
        <f>C63</f>
        <v>15</v>
      </c>
      <c r="D70" s="35">
        <f>C64</f>
        <v>0</v>
      </c>
      <c r="E70" s="49"/>
    </row>
    <row r="71" spans="1:10" s="16" customFormat="1" ht="15.75" customHeight="1" x14ac:dyDescent="0.25">
      <c r="A71" s="50"/>
      <c r="B71" s="34">
        <v>2</v>
      </c>
      <c r="C71" s="34">
        <f>D63</f>
        <v>-12</v>
      </c>
      <c r="D71" s="34">
        <f>D64</f>
        <v>8</v>
      </c>
      <c r="E71" s="49"/>
    </row>
    <row r="72" spans="1:10" s="16" customFormat="1" x14ac:dyDescent="0.25">
      <c r="A72" s="50"/>
      <c r="B72" s="36"/>
      <c r="C72" s="36" t="s">
        <v>33</v>
      </c>
      <c r="D72" s="36" t="s">
        <v>34</v>
      </c>
      <c r="E72" s="49"/>
    </row>
    <row r="73" spans="1:10" s="16" customFormat="1" x14ac:dyDescent="0.25">
      <c r="A73" s="50"/>
      <c r="B73" s="19" t="s">
        <v>35</v>
      </c>
      <c r="C73" s="37" cm="1">
        <f t="array" ref="C73:D73">LINEST(D70:D71,C70:C71,1)</f>
        <v>-0.29629629629629622</v>
      </c>
      <c r="D73" s="38">
        <v>4.4444444444444446</v>
      </c>
      <c r="E73" s="49"/>
    </row>
    <row r="74" spans="1:10" s="16" customFormat="1" ht="15" customHeight="1" x14ac:dyDescent="0.25">
      <c r="A74" s="50" t="s">
        <v>36</v>
      </c>
      <c r="B74" s="53" t="s">
        <v>16</v>
      </c>
      <c r="C74" s="53"/>
      <c r="D74" s="53" t="s">
        <v>37</v>
      </c>
      <c r="E74" s="53"/>
      <c r="F74" s="50"/>
      <c r="G74" s="50"/>
      <c r="H74" s="50"/>
      <c r="I74" s="50"/>
      <c r="J74" s="50"/>
    </row>
    <row r="75" spans="1:10" s="16" customFormat="1" ht="15" customHeight="1" x14ac:dyDescent="0.25">
      <c r="A75" s="50"/>
      <c r="B75" s="31" t="s">
        <v>25</v>
      </c>
      <c r="C75" s="31" t="s">
        <v>26</v>
      </c>
      <c r="D75" s="31" t="s">
        <v>25</v>
      </c>
      <c r="E75" s="31" t="s">
        <v>26</v>
      </c>
      <c r="F75" s="50"/>
      <c r="G75" s="50"/>
      <c r="H75" s="50"/>
      <c r="I75" s="50"/>
      <c r="J75" s="50"/>
    </row>
    <row r="76" spans="1:10" s="16" customFormat="1" ht="15" customHeight="1" x14ac:dyDescent="0.25">
      <c r="A76" s="50"/>
      <c r="B76" s="39">
        <f>B77</f>
        <v>-4.4703739426369546</v>
      </c>
      <c r="C76" s="40">
        <f>C77</f>
        <v>5.7689996867072457</v>
      </c>
      <c r="D76" s="39">
        <f>D77</f>
        <v>-17.901356516819178</v>
      </c>
      <c r="E76" s="40">
        <f>E77</f>
        <v>9.7485500790575337</v>
      </c>
      <c r="F76" s="50"/>
      <c r="G76" s="50"/>
      <c r="H76" s="50"/>
      <c r="I76" s="50"/>
      <c r="J76" s="50"/>
    </row>
    <row r="77" spans="1:10" s="16" customFormat="1" ht="15" customHeight="1" x14ac:dyDescent="0.25">
      <c r="A77" s="50"/>
      <c r="B77" s="41">
        <f>J89</f>
        <v>-4.4703739426369546</v>
      </c>
      <c r="C77" s="40">
        <f>J88</f>
        <v>5.7689996867072457</v>
      </c>
      <c r="D77" s="39">
        <f>J100</f>
        <v>-17.901356516819178</v>
      </c>
      <c r="E77" s="42">
        <f>J99</f>
        <v>9.7485500790575337</v>
      </c>
      <c r="F77" s="50"/>
      <c r="G77" s="50"/>
      <c r="H77" s="50"/>
      <c r="I77" s="50"/>
      <c r="J77" s="50"/>
    </row>
    <row r="78" spans="1:10" s="16" customFormat="1" ht="15" customHeight="1" x14ac:dyDescent="0.25">
      <c r="A78" s="50"/>
      <c r="B78" s="39">
        <f>B77</f>
        <v>-4.4703739426369546</v>
      </c>
      <c r="C78" s="40">
        <v>0</v>
      </c>
      <c r="D78" s="39">
        <f>D77</f>
        <v>-17.901356516819178</v>
      </c>
      <c r="E78" s="40">
        <v>0</v>
      </c>
      <c r="F78" s="50"/>
      <c r="G78" s="50"/>
      <c r="H78" s="50"/>
      <c r="I78" s="50"/>
      <c r="J78" s="50"/>
    </row>
    <row r="79" spans="1:10" s="16" customFormat="1" ht="15" customHeight="1" x14ac:dyDescent="0.25">
      <c r="A79" s="50"/>
      <c r="B79" s="49" t="s">
        <v>38</v>
      </c>
      <c r="C79" s="49"/>
      <c r="D79" s="49"/>
      <c r="E79" s="49"/>
      <c r="F79" s="49"/>
      <c r="G79" s="49"/>
      <c r="H79" s="49"/>
      <c r="I79" s="49"/>
      <c r="J79" s="49"/>
    </row>
    <row r="80" spans="1:10" s="16" customFormat="1" ht="15" customHeight="1" x14ac:dyDescent="0.25">
      <c r="A80" s="50"/>
      <c r="B80" s="16" t="s">
        <v>39</v>
      </c>
      <c r="C80" s="16" t="s">
        <v>40</v>
      </c>
      <c r="D80" s="16" t="s">
        <v>26</v>
      </c>
      <c r="E80" s="16" t="s">
        <v>41</v>
      </c>
      <c r="F80" s="16" t="s">
        <v>42</v>
      </c>
      <c r="G80" s="16" t="s">
        <v>43</v>
      </c>
      <c r="H80" s="49" t="s">
        <v>44</v>
      </c>
      <c r="I80" s="49"/>
      <c r="J80" s="49"/>
    </row>
    <row r="81" spans="1:10" s="16" customFormat="1" ht="15" customHeight="1" x14ac:dyDescent="0.25">
      <c r="A81" s="50"/>
      <c r="B81" s="16">
        <f t="shared" ref="B81:C89" si="1">B53</f>
        <v>-20</v>
      </c>
      <c r="C81" s="16">
        <f t="shared" si="1"/>
        <v>3.3427013823174736</v>
      </c>
      <c r="D81" s="16">
        <f>$C$73*B81+$D$73</f>
        <v>10.37037037037037</v>
      </c>
      <c r="E81" s="16">
        <f>D81-C81</f>
        <v>7.0276689880528966</v>
      </c>
      <c r="F81" s="16">
        <f>IF(SIGN(E81*E82)=1,0,1)</f>
        <v>0</v>
      </c>
      <c r="G81" s="52">
        <f>MATCH(1,F81:F89,0)</f>
        <v>3</v>
      </c>
      <c r="H81" s="16" t="s">
        <v>25</v>
      </c>
      <c r="I81" s="16" t="s">
        <v>45</v>
      </c>
      <c r="J81" s="16" t="s">
        <v>46</v>
      </c>
    </row>
    <row r="82" spans="1:10" s="16" customFormat="1" ht="15" customHeight="1" x14ac:dyDescent="0.25">
      <c r="A82" s="50"/>
      <c r="B82" s="16">
        <f t="shared" si="1"/>
        <v>-15</v>
      </c>
      <c r="C82" s="16">
        <f t="shared" si="1"/>
        <v>4.3096324022659731</v>
      </c>
      <c r="D82" s="16">
        <f t="shared" ref="D82:D89" si="2">$C$73*B82+$D$73</f>
        <v>8.8888888888888893</v>
      </c>
      <c r="E82" s="16">
        <f t="shared" ref="E82:E89" si="3">D82-C82</f>
        <v>4.5792564866229162</v>
      </c>
      <c r="F82" s="16">
        <f t="shared" ref="F82:F88" si="4">IF(SIGN(E82*E83)=1,0,1)</f>
        <v>0</v>
      </c>
      <c r="G82" s="52"/>
      <c r="H82" s="16">
        <f>INDEX(B81:B89,G81)</f>
        <v>-7</v>
      </c>
      <c r="I82" s="16">
        <f>INDEX(C81:C89,G81)</f>
        <v>5.4906987540774157</v>
      </c>
      <c r="J82" s="16">
        <f>INDEX(D81:D89,G81)</f>
        <v>6.5185185185185182</v>
      </c>
    </row>
    <row r="83" spans="1:10" s="16" customFormat="1" ht="15" customHeight="1" x14ac:dyDescent="0.25">
      <c r="A83" s="50"/>
      <c r="B83" s="16">
        <f t="shared" si="1"/>
        <v>-7</v>
      </c>
      <c r="C83" s="16">
        <f t="shared" si="1"/>
        <v>5.4906987540774157</v>
      </c>
      <c r="D83" s="16">
        <f t="shared" si="2"/>
        <v>6.5185185185185182</v>
      </c>
      <c r="E83" s="16">
        <f t="shared" si="3"/>
        <v>1.0278197644411025</v>
      </c>
      <c r="F83" s="16">
        <f t="shared" si="4"/>
        <v>1</v>
      </c>
      <c r="G83" s="52"/>
      <c r="H83" s="16">
        <f>INDEX(B81:B89,G81+1)</f>
        <v>2</v>
      </c>
      <c r="I83" s="16">
        <f>INDEX(C81:C89,G81+1)</f>
        <v>6.4808484192336326</v>
      </c>
      <c r="J83" s="16">
        <f>INDEX(D81:D89,G81+1)</f>
        <v>3.8518518518518521</v>
      </c>
    </row>
    <row r="84" spans="1:10" s="16" customFormat="1" ht="15" customHeight="1" x14ac:dyDescent="0.25">
      <c r="A84" s="50"/>
      <c r="B84" s="16">
        <f t="shared" si="1"/>
        <v>2</v>
      </c>
      <c r="C84" s="16">
        <f t="shared" si="1"/>
        <v>6.4808484192336326</v>
      </c>
      <c r="D84" s="16">
        <f t="shared" si="2"/>
        <v>3.8518518518518521</v>
      </c>
      <c r="E84" s="16">
        <f t="shared" si="3"/>
        <v>-2.6289965673817806</v>
      </c>
      <c r="F84" s="16">
        <f t="shared" si="4"/>
        <v>0</v>
      </c>
      <c r="G84" s="52"/>
      <c r="H84" s="49" t="s">
        <v>47</v>
      </c>
      <c r="I84" s="49"/>
      <c r="J84" s="49"/>
    </row>
    <row r="85" spans="1:10" s="16" customFormat="1" x14ac:dyDescent="0.25">
      <c r="A85" s="50"/>
      <c r="B85" s="16">
        <f t="shared" si="1"/>
        <v>7</v>
      </c>
      <c r="C85" s="16">
        <f t="shared" si="1"/>
        <v>7.6520644362012922</v>
      </c>
      <c r="D85" s="16">
        <f t="shared" si="2"/>
        <v>2.3703703703703711</v>
      </c>
      <c r="E85" s="16">
        <f t="shared" si="3"/>
        <v>-5.281694065830921</v>
      </c>
      <c r="F85" s="16">
        <f t="shared" si="4"/>
        <v>0</v>
      </c>
      <c r="G85" s="52"/>
      <c r="H85" s="34" t="s">
        <v>48</v>
      </c>
      <c r="I85" s="16">
        <f>SLOPE(I82:I83,H82:H83)</f>
        <v>0.11001662946180188</v>
      </c>
      <c r="J85" s="16">
        <f>SLOPE(J82:J83,H82:H83)</f>
        <v>-0.29629629629629622</v>
      </c>
    </row>
    <row r="86" spans="1:10" s="16" customFormat="1" x14ac:dyDescent="0.25">
      <c r="A86" s="50"/>
      <c r="B86" s="16">
        <f t="shared" si="1"/>
        <v>14</v>
      </c>
      <c r="C86" s="16">
        <f t="shared" si="1"/>
        <v>8.6003953087359886</v>
      </c>
      <c r="D86" s="16">
        <f t="shared" si="2"/>
        <v>0.29629629629629761</v>
      </c>
      <c r="E86" s="16">
        <f t="shared" si="3"/>
        <v>-8.304099012439691</v>
      </c>
      <c r="F86" s="16">
        <f t="shared" si="4"/>
        <v>0</v>
      </c>
      <c r="G86" s="52"/>
      <c r="H86" s="34" t="s">
        <v>49</v>
      </c>
      <c r="I86" s="16">
        <f>INTERCEPT(I82:I83,H82:H83)</f>
        <v>6.2608151603100293</v>
      </c>
      <c r="J86" s="16">
        <f>INTERCEPT(J82:J83,H82:H83)</f>
        <v>4.4444444444444446</v>
      </c>
    </row>
    <row r="87" spans="1:10" s="16" customFormat="1" x14ac:dyDescent="0.25">
      <c r="A87" s="50"/>
      <c r="B87" s="16">
        <f t="shared" si="1"/>
        <v>25</v>
      </c>
      <c r="C87" s="16">
        <f t="shared" si="1"/>
        <v>7.8728067285895413</v>
      </c>
      <c r="D87" s="16">
        <f t="shared" si="2"/>
        <v>-2.962962962962961</v>
      </c>
      <c r="E87" s="16">
        <f t="shared" si="3"/>
        <v>-10.835769691552503</v>
      </c>
      <c r="F87" s="16">
        <f t="shared" si="4"/>
        <v>0</v>
      </c>
      <c r="G87" s="52"/>
      <c r="H87" s="49" t="s">
        <v>50</v>
      </c>
      <c r="I87" s="49"/>
      <c r="J87" s="49"/>
    </row>
    <row r="88" spans="1:10" s="16" customFormat="1" x14ac:dyDescent="0.25">
      <c r="A88" s="50"/>
      <c r="B88" s="16">
        <f t="shared" si="1"/>
        <v>35</v>
      </c>
      <c r="C88" s="16">
        <f t="shared" si="1"/>
        <v>7.3762996967662104</v>
      </c>
      <c r="D88" s="16">
        <f t="shared" si="2"/>
        <v>-5.9259259259259238</v>
      </c>
      <c r="E88" s="16">
        <f t="shared" si="3"/>
        <v>-13.302225622692134</v>
      </c>
      <c r="F88" s="16">
        <f t="shared" si="4"/>
        <v>1</v>
      </c>
      <c r="G88" s="52"/>
      <c r="H88" s="49" t="s">
        <v>51</v>
      </c>
      <c r="I88" s="49"/>
      <c r="J88" s="43">
        <f>(J85*I86-I85*J86)/(J85-I85)</f>
        <v>5.7689996867072457</v>
      </c>
    </row>
    <row r="89" spans="1:10" s="16" customFormat="1" x14ac:dyDescent="0.25">
      <c r="A89" s="50"/>
      <c r="B89" s="16">
        <f t="shared" si="1"/>
        <v>0</v>
      </c>
      <c r="C89" s="16">
        <f t="shared" si="1"/>
        <v>0</v>
      </c>
      <c r="D89" s="16">
        <f t="shared" si="2"/>
        <v>4.4444444444444446</v>
      </c>
      <c r="E89" s="16">
        <f t="shared" si="3"/>
        <v>4.4444444444444446</v>
      </c>
      <c r="F89" s="16">
        <f>H67</f>
        <v>0</v>
      </c>
      <c r="G89" s="52"/>
      <c r="H89" s="49" t="s">
        <v>52</v>
      </c>
      <c r="I89" s="49"/>
      <c r="J89" s="43">
        <f>(J88-J86)/J85</f>
        <v>-4.4703739426369546</v>
      </c>
    </row>
    <row r="90" spans="1:10" s="16" customFormat="1" x14ac:dyDescent="0.25">
      <c r="A90" s="50"/>
      <c r="B90" s="49" t="s">
        <v>53</v>
      </c>
      <c r="C90" s="49"/>
      <c r="D90" s="49"/>
      <c r="E90" s="49"/>
      <c r="F90" s="49"/>
      <c r="G90" s="49"/>
      <c r="H90" s="49"/>
      <c r="I90" s="49"/>
      <c r="J90" s="49"/>
    </row>
    <row r="91" spans="1:10" s="16" customFormat="1" x14ac:dyDescent="0.25">
      <c r="A91" s="50"/>
      <c r="B91" s="16" t="s">
        <v>39</v>
      </c>
      <c r="C91" s="16" t="s">
        <v>40</v>
      </c>
      <c r="D91" s="16" t="s">
        <v>26</v>
      </c>
      <c r="E91" s="16" t="s">
        <v>41</v>
      </c>
      <c r="F91" s="16" t="s">
        <v>42</v>
      </c>
      <c r="G91" s="16" t="s">
        <v>43</v>
      </c>
      <c r="H91" s="49" t="s">
        <v>44</v>
      </c>
      <c r="I91" s="49"/>
      <c r="J91" s="49"/>
    </row>
    <row r="92" spans="1:10" s="16" customFormat="1" x14ac:dyDescent="0.25">
      <c r="A92" s="50"/>
      <c r="B92" s="16">
        <f>B53</f>
        <v>-20</v>
      </c>
      <c r="C92" s="16">
        <f>D53</f>
        <v>9.3427013823174736</v>
      </c>
      <c r="D92" s="16">
        <f>$C$73*B92+$D$73</f>
        <v>10.37037037037037</v>
      </c>
      <c r="E92" s="16">
        <f>D92-C92</f>
        <v>1.0276689880528966</v>
      </c>
      <c r="F92" s="16">
        <f>IF(SIGN(E92*E93)=1,0,1)</f>
        <v>1</v>
      </c>
      <c r="G92" s="52">
        <f>MATCH(1,F92:F100,0)</f>
        <v>1</v>
      </c>
      <c r="H92" s="16" t="s">
        <v>25</v>
      </c>
      <c r="I92" s="16" t="s">
        <v>45</v>
      </c>
      <c r="J92" s="16" t="s">
        <v>46</v>
      </c>
    </row>
    <row r="93" spans="1:10" s="16" customFormat="1" x14ac:dyDescent="0.25">
      <c r="A93" s="50"/>
      <c r="B93" s="16">
        <f t="shared" ref="B93:B100" si="5">B54</f>
        <v>-15</v>
      </c>
      <c r="C93" s="16">
        <f t="shared" ref="C93:C100" si="6">D54</f>
        <v>10.309632402265972</v>
      </c>
      <c r="D93" s="16">
        <f t="shared" ref="D93:D100" si="7">$C$73*B93+$D$73</f>
        <v>8.8888888888888893</v>
      </c>
      <c r="E93" s="16">
        <f t="shared" ref="E93:E100" si="8">D93-C93</f>
        <v>-1.4207435133770829</v>
      </c>
      <c r="F93" s="16">
        <f t="shared" ref="F93:F99" si="9">IF(SIGN(E93*E94)=1,0,1)</f>
        <v>0</v>
      </c>
      <c r="G93" s="52"/>
      <c r="H93" s="16">
        <f>INDEX(B92:B100,G92)</f>
        <v>-20</v>
      </c>
      <c r="I93" s="16">
        <f>INDEX(C92:C100,G92)</f>
        <v>9.3427013823174736</v>
      </c>
      <c r="J93" s="16">
        <f>INDEX(D92:D100,G92)</f>
        <v>10.37037037037037</v>
      </c>
    </row>
    <row r="94" spans="1:10" s="16" customFormat="1" x14ac:dyDescent="0.25">
      <c r="A94" s="50"/>
      <c r="B94" s="16">
        <f t="shared" si="5"/>
        <v>-7</v>
      </c>
      <c r="C94" s="16">
        <f t="shared" si="6"/>
        <v>11.490698754077416</v>
      </c>
      <c r="D94" s="16">
        <f t="shared" si="7"/>
        <v>6.5185185185185182</v>
      </c>
      <c r="E94" s="16">
        <f t="shared" si="8"/>
        <v>-4.9721802355588975</v>
      </c>
      <c r="F94" s="16">
        <f t="shared" si="9"/>
        <v>0</v>
      </c>
      <c r="G94" s="52"/>
      <c r="H94" s="16">
        <f>INDEX(B92:B100,G92+1)</f>
        <v>-15</v>
      </c>
      <c r="I94" s="16">
        <f>INDEX(C92:C100,G92+1)</f>
        <v>10.309632402265972</v>
      </c>
      <c r="J94" s="16">
        <f>INDEX(D92:D100,G92+1)</f>
        <v>8.8888888888888893</v>
      </c>
    </row>
    <row r="95" spans="1:10" s="16" customFormat="1" x14ac:dyDescent="0.25">
      <c r="A95" s="50"/>
      <c r="B95" s="16">
        <f t="shared" si="5"/>
        <v>2</v>
      </c>
      <c r="C95" s="16">
        <f t="shared" si="6"/>
        <v>12.480848419233633</v>
      </c>
      <c r="D95" s="16">
        <f t="shared" si="7"/>
        <v>3.8518518518518521</v>
      </c>
      <c r="E95" s="16">
        <f t="shared" si="8"/>
        <v>-8.6289965673817797</v>
      </c>
      <c r="F95" s="16">
        <f t="shared" si="9"/>
        <v>0</v>
      </c>
      <c r="G95" s="52"/>
      <c r="H95" s="49" t="s">
        <v>47</v>
      </c>
      <c r="I95" s="49"/>
      <c r="J95" s="49"/>
    </row>
    <row r="96" spans="1:10" s="16" customFormat="1" x14ac:dyDescent="0.25">
      <c r="A96" s="50"/>
      <c r="B96" s="16">
        <f t="shared" si="5"/>
        <v>7</v>
      </c>
      <c r="C96" s="16">
        <f t="shared" si="6"/>
        <v>13.652064436201293</v>
      </c>
      <c r="D96" s="16">
        <f t="shared" si="7"/>
        <v>2.3703703703703711</v>
      </c>
      <c r="E96" s="16">
        <f t="shared" si="8"/>
        <v>-11.281694065830923</v>
      </c>
      <c r="F96" s="16">
        <f t="shared" si="9"/>
        <v>0</v>
      </c>
      <c r="G96" s="52"/>
      <c r="H96" s="34" t="s">
        <v>48</v>
      </c>
      <c r="I96" s="16">
        <f>SLOPE(I93:I94,H93:H94)</f>
        <v>0.19338620398969972</v>
      </c>
      <c r="J96" s="16">
        <f>SLOPE(J93:J94,H93:H94)</f>
        <v>-0.29629629629629617</v>
      </c>
    </row>
    <row r="97" spans="1:10" s="16" customFormat="1" x14ac:dyDescent="0.25">
      <c r="A97" s="50"/>
      <c r="B97" s="16">
        <f t="shared" si="5"/>
        <v>14</v>
      </c>
      <c r="C97" s="16">
        <f t="shared" si="6"/>
        <v>14.600395308735989</v>
      </c>
      <c r="D97" s="16">
        <f t="shared" si="7"/>
        <v>0.29629629629629761</v>
      </c>
      <c r="E97" s="16">
        <f t="shared" si="8"/>
        <v>-14.304099012439691</v>
      </c>
      <c r="F97" s="16">
        <f t="shared" si="9"/>
        <v>0</v>
      </c>
      <c r="G97" s="52"/>
      <c r="H97" s="34" t="s">
        <v>49</v>
      </c>
      <c r="I97" s="16">
        <f>INTERCEPT(I93:I94,H93:H94)</f>
        <v>13.21042546211147</v>
      </c>
      <c r="J97" s="16">
        <f>INTERCEPT(J93:J94,H93:H94)</f>
        <v>4.4444444444444464</v>
      </c>
    </row>
    <row r="98" spans="1:10" s="16" customFormat="1" x14ac:dyDescent="0.25">
      <c r="A98" s="50"/>
      <c r="B98" s="16">
        <f t="shared" si="5"/>
        <v>25</v>
      </c>
      <c r="C98" s="16">
        <f t="shared" si="6"/>
        <v>13.872806728589541</v>
      </c>
      <c r="D98" s="16">
        <f t="shared" si="7"/>
        <v>-2.962962962962961</v>
      </c>
      <c r="E98" s="16">
        <f t="shared" si="8"/>
        <v>-16.835769691552503</v>
      </c>
      <c r="F98" s="16">
        <f t="shared" si="9"/>
        <v>0</v>
      </c>
      <c r="G98" s="52"/>
      <c r="H98" s="49" t="s">
        <v>50</v>
      </c>
      <c r="I98" s="49"/>
      <c r="J98" s="49"/>
    </row>
    <row r="99" spans="1:10" s="16" customFormat="1" x14ac:dyDescent="0.25">
      <c r="A99" s="50"/>
      <c r="B99" s="16">
        <f t="shared" si="5"/>
        <v>35</v>
      </c>
      <c r="C99" s="16">
        <f t="shared" si="6"/>
        <v>13.37629969676621</v>
      </c>
      <c r="D99" s="16">
        <f t="shared" si="7"/>
        <v>-5.9259259259259238</v>
      </c>
      <c r="E99" s="16">
        <f t="shared" si="8"/>
        <v>-19.302225622692134</v>
      </c>
      <c r="F99" s="16">
        <f t="shared" si="9"/>
        <v>1</v>
      </c>
      <c r="G99" s="52"/>
      <c r="H99" s="49" t="s">
        <v>51</v>
      </c>
      <c r="I99" s="49"/>
      <c r="J99" s="43">
        <f>(J96*I97-I96*J97)/(J96-I96)</f>
        <v>9.7485500790575337</v>
      </c>
    </row>
    <row r="100" spans="1:10" s="16" customFormat="1" x14ac:dyDescent="0.25">
      <c r="A100" s="50"/>
      <c r="B100" s="16">
        <f t="shared" si="5"/>
        <v>0</v>
      </c>
      <c r="C100" s="16">
        <f t="shared" si="6"/>
        <v>0</v>
      </c>
      <c r="D100" s="16">
        <f t="shared" si="7"/>
        <v>4.4444444444444446</v>
      </c>
      <c r="E100" s="16">
        <f t="shared" si="8"/>
        <v>4.4444444444444446</v>
      </c>
      <c r="F100" s="16">
        <f>F89</f>
        <v>0</v>
      </c>
      <c r="G100" s="52"/>
      <c r="H100" s="49" t="s">
        <v>52</v>
      </c>
      <c r="I100" s="49"/>
      <c r="J100" s="43">
        <f>(J99-J97)/J96</f>
        <v>-17.901356516819178</v>
      </c>
    </row>
    <row r="101" spans="1:10" s="16" customFormat="1" ht="15" customHeight="1" x14ac:dyDescent="0.25">
      <c r="A101" s="50" t="s">
        <v>54</v>
      </c>
      <c r="B101" s="51" t="s">
        <v>55</v>
      </c>
      <c r="C101" s="51"/>
      <c r="D101" s="51"/>
      <c r="E101" s="51"/>
      <c r="F101" s="51"/>
      <c r="G101" s="51"/>
      <c r="H101" s="51"/>
      <c r="I101" s="51"/>
      <c r="J101" s="51"/>
    </row>
    <row r="102" spans="1:10" s="16" customFormat="1" ht="15" customHeight="1" x14ac:dyDescent="0.25">
      <c r="A102" s="50"/>
      <c r="B102" s="19" t="s">
        <v>32</v>
      </c>
      <c r="C102" s="34" t="s">
        <v>25</v>
      </c>
      <c r="D102" s="35" t="s">
        <v>26</v>
      </c>
      <c r="E102" s="49"/>
      <c r="F102" s="49"/>
      <c r="G102" s="49"/>
      <c r="H102" s="49"/>
      <c r="I102" s="49"/>
      <c r="J102" s="49"/>
    </row>
    <row r="103" spans="1:10" s="16" customFormat="1" ht="15" customHeight="1" x14ac:dyDescent="0.25">
      <c r="A103" s="50"/>
      <c r="B103" s="34">
        <v>1</v>
      </c>
      <c r="C103" s="34">
        <f>G66-0.01</f>
        <v>-12.01</v>
      </c>
      <c r="D103" s="35">
        <f>H66</f>
        <v>8</v>
      </c>
      <c r="E103" s="49"/>
      <c r="F103" s="49"/>
      <c r="G103" s="49"/>
      <c r="H103" s="49"/>
      <c r="I103" s="49"/>
      <c r="J103" s="49"/>
    </row>
    <row r="104" spans="1:10" s="16" customFormat="1" ht="15" customHeight="1" x14ac:dyDescent="0.25">
      <c r="A104" s="50"/>
      <c r="B104" s="34">
        <v>2</v>
      </c>
      <c r="C104" s="34">
        <f>G67</f>
        <v>-12</v>
      </c>
      <c r="D104" s="34">
        <f>H67</f>
        <v>0</v>
      </c>
      <c r="E104" s="49"/>
      <c r="F104" s="49"/>
      <c r="G104" s="49"/>
      <c r="H104" s="49"/>
      <c r="I104" s="49"/>
      <c r="J104" s="49"/>
    </row>
    <row r="105" spans="1:10" s="16" customFormat="1" ht="15.75" customHeight="1" x14ac:dyDescent="0.25">
      <c r="A105" s="50"/>
      <c r="B105" s="36"/>
      <c r="C105" s="36" t="s">
        <v>33</v>
      </c>
      <c r="D105" s="36" t="s">
        <v>34</v>
      </c>
      <c r="E105" s="49"/>
      <c r="F105" s="49"/>
      <c r="G105" s="49"/>
      <c r="H105" s="49"/>
      <c r="I105" s="49"/>
      <c r="J105" s="49"/>
    </row>
    <row r="106" spans="1:10" s="16" customFormat="1" ht="15.75" customHeight="1" x14ac:dyDescent="0.25">
      <c r="A106" s="50"/>
      <c r="B106" s="19" t="s">
        <v>35</v>
      </c>
      <c r="C106" s="44" cm="1">
        <f t="array" ref="C106:D106">LINEST(D103:D104,C103:C104,1)</f>
        <v>-800.00000000001694</v>
      </c>
      <c r="D106" s="38">
        <v>-9600.0000000002019</v>
      </c>
      <c r="E106" s="49"/>
      <c r="F106" s="49"/>
      <c r="G106" s="49"/>
      <c r="H106" s="49"/>
      <c r="I106" s="49"/>
      <c r="J106" s="49"/>
    </row>
    <row r="107" spans="1:10" s="16" customFormat="1" ht="15" customHeight="1" x14ac:dyDescent="0.25">
      <c r="A107" s="50"/>
      <c r="B107" s="49" t="s">
        <v>38</v>
      </c>
      <c r="C107" s="49"/>
      <c r="D107" s="49"/>
      <c r="E107" s="49"/>
      <c r="F107" s="49"/>
      <c r="G107" s="49"/>
      <c r="H107" s="49"/>
      <c r="I107" s="49"/>
      <c r="J107" s="49"/>
    </row>
    <row r="108" spans="1:10" s="16" customFormat="1" ht="15" customHeight="1" x14ac:dyDescent="0.25">
      <c r="A108" s="50"/>
      <c r="B108" s="16" t="s">
        <v>39</v>
      </c>
      <c r="C108" s="16" t="s">
        <v>40</v>
      </c>
      <c r="D108" s="16" t="s">
        <v>26</v>
      </c>
      <c r="E108" s="16" t="s">
        <v>41</v>
      </c>
      <c r="F108" s="16" t="s">
        <v>42</v>
      </c>
      <c r="G108" s="16" t="s">
        <v>43</v>
      </c>
      <c r="H108" s="49" t="s">
        <v>44</v>
      </c>
      <c r="I108" s="49"/>
      <c r="J108" s="49"/>
    </row>
    <row r="109" spans="1:10" s="16" customFormat="1" ht="15" customHeight="1" x14ac:dyDescent="0.25">
      <c r="A109" s="50"/>
      <c r="B109" s="16">
        <f>B53</f>
        <v>-20</v>
      </c>
      <c r="C109" s="16">
        <f>C53</f>
        <v>3.3427013823174736</v>
      </c>
      <c r="D109" s="16">
        <f>$C$106*B109+$D$106</f>
        <v>6400.0000000001364</v>
      </c>
      <c r="E109" s="16">
        <f t="shared" ref="E109:E117" si="10">D109-C109</f>
        <v>6396.6572986178189</v>
      </c>
      <c r="F109" s="16">
        <f>IF(SIGN(E109*E110)=1,0,1)</f>
        <v>0</v>
      </c>
      <c r="G109" s="52">
        <f>MATCH(1,F109:F117,0)</f>
        <v>2</v>
      </c>
      <c r="H109" s="16" t="s">
        <v>25</v>
      </c>
      <c r="I109" s="16" t="s">
        <v>45</v>
      </c>
      <c r="J109" s="16" t="s">
        <v>46</v>
      </c>
    </row>
    <row r="110" spans="1:10" s="16" customFormat="1" ht="15" customHeight="1" x14ac:dyDescent="0.25">
      <c r="A110" s="50"/>
      <c r="B110" s="16">
        <f t="shared" ref="B110:C117" si="11">B54</f>
        <v>-15</v>
      </c>
      <c r="C110" s="16">
        <f t="shared" si="11"/>
        <v>4.3096324022659731</v>
      </c>
      <c r="D110" s="16">
        <f>$C$106*B110+$D$106</f>
        <v>2400.0000000000528</v>
      </c>
      <c r="E110" s="16">
        <f t="shared" si="10"/>
        <v>2395.6903675977869</v>
      </c>
      <c r="F110" s="16">
        <f t="shared" ref="F110:F116" si="12">IF(SIGN(E110*E111)=1,0,1)</f>
        <v>1</v>
      </c>
      <c r="G110" s="52"/>
      <c r="H110" s="16">
        <f>INDEX(B109:B117,G109)</f>
        <v>-15</v>
      </c>
      <c r="I110" s="16">
        <f>INDEX(C109:C117,G109)</f>
        <v>4.3096324022659731</v>
      </c>
      <c r="J110" s="16">
        <f>INDEX(D109:D117,G109)</f>
        <v>2400.0000000000528</v>
      </c>
    </row>
    <row r="111" spans="1:10" s="16" customFormat="1" ht="15" customHeight="1" x14ac:dyDescent="0.25">
      <c r="A111" s="50"/>
      <c r="B111" s="16">
        <f t="shared" si="11"/>
        <v>-7</v>
      </c>
      <c r="C111" s="16">
        <f t="shared" si="11"/>
        <v>5.4906987540774157</v>
      </c>
      <c r="D111" s="16">
        <f t="shared" ref="D111:D117" si="13">$C$106*B111+$D$106</f>
        <v>-4000.0000000000837</v>
      </c>
      <c r="E111" s="16">
        <f t="shared" si="10"/>
        <v>-4005.4906987541613</v>
      </c>
      <c r="F111" s="16">
        <f t="shared" si="12"/>
        <v>0</v>
      </c>
      <c r="G111" s="52"/>
      <c r="H111" s="16">
        <f>INDEX(B109:B117,G109+1)</f>
        <v>-7</v>
      </c>
      <c r="I111" s="16">
        <f>INDEX(C109:C117,G109+1)</f>
        <v>5.4906987540774157</v>
      </c>
      <c r="J111" s="16">
        <f>INDEX(D109:D117,G109+1)</f>
        <v>-4000.0000000000837</v>
      </c>
    </row>
    <row r="112" spans="1:10" s="16" customFormat="1" ht="15" customHeight="1" x14ac:dyDescent="0.25">
      <c r="A112" s="50"/>
      <c r="B112" s="16">
        <f t="shared" si="11"/>
        <v>2</v>
      </c>
      <c r="C112" s="16">
        <f t="shared" si="11"/>
        <v>6.4808484192336326</v>
      </c>
      <c r="D112" s="16">
        <f t="shared" si="13"/>
        <v>-11200.000000000236</v>
      </c>
      <c r="E112" s="16">
        <f t="shared" si="10"/>
        <v>-11206.480848419471</v>
      </c>
      <c r="F112" s="16">
        <f t="shared" si="12"/>
        <v>0</v>
      </c>
      <c r="G112" s="52"/>
      <c r="H112" s="49" t="s">
        <v>47</v>
      </c>
      <c r="I112" s="49"/>
      <c r="J112" s="49"/>
    </row>
    <row r="113" spans="1:11" s="16" customFormat="1" ht="15" customHeight="1" x14ac:dyDescent="0.25">
      <c r="A113" s="50"/>
      <c r="B113" s="16">
        <f t="shared" si="11"/>
        <v>7</v>
      </c>
      <c r="C113" s="16">
        <f t="shared" si="11"/>
        <v>7.6520644362012922</v>
      </c>
      <c r="D113" s="16">
        <f>$C$106*B113+$D$106</f>
        <v>-15200.00000000032</v>
      </c>
      <c r="E113" s="16">
        <f t="shared" si="10"/>
        <v>-15207.652064436521</v>
      </c>
      <c r="F113" s="16">
        <f t="shared" si="12"/>
        <v>0</v>
      </c>
      <c r="G113" s="52"/>
      <c r="H113" s="34" t="s">
        <v>48</v>
      </c>
      <c r="I113" s="16">
        <f>SLOPE(I110:I111,H110:H111)</f>
        <v>0.14763329397643032</v>
      </c>
      <c r="J113" s="16">
        <f>SLOPE(J110:J111,H110:H111)</f>
        <v>-800.00000000001705</v>
      </c>
    </row>
    <row r="114" spans="1:11" s="16" customFormat="1" ht="15" customHeight="1" x14ac:dyDescent="0.25">
      <c r="A114" s="50"/>
      <c r="B114" s="16">
        <f t="shared" si="11"/>
        <v>14</v>
      </c>
      <c r="C114" s="16">
        <f t="shared" si="11"/>
        <v>8.6003953087359886</v>
      </c>
      <c r="D114" s="16">
        <f t="shared" si="13"/>
        <v>-20800.000000000437</v>
      </c>
      <c r="E114" s="16">
        <f t="shared" si="10"/>
        <v>-20808.600395309171</v>
      </c>
      <c r="F114" s="16">
        <f t="shared" si="12"/>
        <v>0</v>
      </c>
      <c r="G114" s="52"/>
      <c r="H114" s="34" t="s">
        <v>49</v>
      </c>
      <c r="I114" s="16">
        <f>INTERCEPT(I110:I111,H110:H111)</f>
        <v>6.5241318119124285</v>
      </c>
      <c r="J114" s="16">
        <f>INTERCEPT(J110:J111,H110:H111)</f>
        <v>-9600.0000000002037</v>
      </c>
    </row>
    <row r="115" spans="1:11" s="16" customFormat="1" ht="15.75" customHeight="1" x14ac:dyDescent="0.25">
      <c r="A115" s="50"/>
      <c r="B115" s="16">
        <f t="shared" si="11"/>
        <v>25</v>
      </c>
      <c r="C115" s="16">
        <f t="shared" si="11"/>
        <v>7.8728067285895413</v>
      </c>
      <c r="D115" s="16">
        <f t="shared" si="13"/>
        <v>-29600.000000000626</v>
      </c>
      <c r="E115" s="16">
        <f t="shared" si="10"/>
        <v>-29607.872806729214</v>
      </c>
      <c r="F115" s="16">
        <f t="shared" si="12"/>
        <v>0</v>
      </c>
      <c r="G115" s="52"/>
      <c r="H115" s="49" t="s">
        <v>50</v>
      </c>
      <c r="I115" s="49"/>
      <c r="J115" s="49"/>
      <c r="K115" s="45" t="s">
        <v>56</v>
      </c>
    </row>
    <row r="116" spans="1:11" s="16" customFormat="1" ht="15" customHeight="1" x14ac:dyDescent="0.25">
      <c r="A116" s="50"/>
      <c r="B116" s="16">
        <f t="shared" si="11"/>
        <v>35</v>
      </c>
      <c r="C116" s="16">
        <f t="shared" si="11"/>
        <v>7.3762996967662104</v>
      </c>
      <c r="D116" s="16">
        <f t="shared" si="13"/>
        <v>-37600.000000000793</v>
      </c>
      <c r="E116" s="16">
        <f t="shared" si="10"/>
        <v>-37607.376299697557</v>
      </c>
      <c r="F116" s="16">
        <f t="shared" si="12"/>
        <v>0</v>
      </c>
      <c r="G116" s="52"/>
      <c r="H116" s="49" t="s">
        <v>52</v>
      </c>
      <c r="I116" s="49"/>
      <c r="J116" s="43">
        <f>(J113*I114-I113*J114)/(J113-I113)</f>
        <v>4.7516554060209746</v>
      </c>
      <c r="K116" s="16">
        <f>J116</f>
        <v>4.7516554060209746</v>
      </c>
    </row>
    <row r="117" spans="1:11" s="16" customFormat="1" ht="15.75" customHeight="1" x14ac:dyDescent="0.25">
      <c r="A117" s="50"/>
      <c r="B117" s="16">
        <f t="shared" si="11"/>
        <v>0</v>
      </c>
      <c r="C117" s="16">
        <f t="shared" si="11"/>
        <v>0</v>
      </c>
      <c r="D117" s="16">
        <f t="shared" si="13"/>
        <v>-9600.0000000002019</v>
      </c>
      <c r="E117" s="16">
        <f t="shared" si="10"/>
        <v>-9600.0000000002019</v>
      </c>
      <c r="F117" s="16">
        <f>F89</f>
        <v>0</v>
      </c>
      <c r="G117" s="52"/>
      <c r="H117" s="49" t="s">
        <v>51</v>
      </c>
      <c r="I117" s="49"/>
      <c r="J117" s="43">
        <f>ROUND((J116-J114)/J113,1)</f>
        <v>-12</v>
      </c>
      <c r="K117" s="33">
        <f>G63</f>
        <v>-20</v>
      </c>
    </row>
    <row r="118" spans="1:11" s="16" customFormat="1" ht="15" customHeight="1" x14ac:dyDescent="0.25">
      <c r="A118" s="50"/>
      <c r="B118" s="49" t="s">
        <v>53</v>
      </c>
      <c r="C118" s="49"/>
      <c r="D118" s="49"/>
      <c r="E118" s="49"/>
      <c r="F118" s="49"/>
      <c r="G118" s="49"/>
      <c r="H118" s="49"/>
      <c r="I118" s="49"/>
      <c r="J118" s="49"/>
    </row>
    <row r="119" spans="1:11" s="16" customFormat="1" ht="15" customHeight="1" x14ac:dyDescent="0.25">
      <c r="A119" s="50"/>
      <c r="B119" s="16" t="s">
        <v>39</v>
      </c>
      <c r="C119" s="16" t="s">
        <v>40</v>
      </c>
      <c r="D119" s="16" t="s">
        <v>26</v>
      </c>
      <c r="E119" s="16" t="s">
        <v>41</v>
      </c>
      <c r="F119" s="16" t="s">
        <v>42</v>
      </c>
      <c r="G119" s="16" t="s">
        <v>43</v>
      </c>
      <c r="H119" s="49" t="s">
        <v>44</v>
      </c>
      <c r="I119" s="49"/>
      <c r="J119" s="49"/>
    </row>
    <row r="120" spans="1:11" s="16" customFormat="1" ht="15" customHeight="1" x14ac:dyDescent="0.25">
      <c r="A120" s="50"/>
      <c r="B120" s="16">
        <f>B109</f>
        <v>-20</v>
      </c>
      <c r="C120" s="16">
        <f>D53</f>
        <v>9.3427013823174736</v>
      </c>
      <c r="D120" s="16">
        <f>$C$106*B120+$D$106</f>
        <v>6400.0000000001364</v>
      </c>
      <c r="E120" s="16">
        <f>D120-C120</f>
        <v>6390.6572986178189</v>
      </c>
      <c r="F120" s="16">
        <f>IF(SIGN(E120*E121)=1,0,1)</f>
        <v>0</v>
      </c>
      <c r="G120" s="52">
        <f>MATCH(1,F120:F128,0)</f>
        <v>2</v>
      </c>
      <c r="H120" s="16" t="s">
        <v>25</v>
      </c>
      <c r="I120" s="16" t="s">
        <v>45</v>
      </c>
      <c r="J120" s="16" t="s">
        <v>46</v>
      </c>
    </row>
    <row r="121" spans="1:11" s="16" customFormat="1" ht="15" customHeight="1" x14ac:dyDescent="0.25">
      <c r="A121" s="50"/>
      <c r="B121" s="16">
        <f t="shared" ref="B121:B128" si="14">B110</f>
        <v>-15</v>
      </c>
      <c r="C121" s="16">
        <f t="shared" ref="C121:C128" si="15">D54</f>
        <v>10.309632402265972</v>
      </c>
      <c r="D121" s="16">
        <f t="shared" ref="D121:D128" si="16">$C$106*B121+$D$106</f>
        <v>2400.0000000000528</v>
      </c>
      <c r="E121" s="16">
        <f t="shared" ref="E121:E128" si="17">D121-C121</f>
        <v>2389.6903675977869</v>
      </c>
      <c r="F121" s="16">
        <f t="shared" ref="F121:F127" si="18">IF(SIGN(E121*E122)=1,0,1)</f>
        <v>1</v>
      </c>
      <c r="G121" s="52"/>
      <c r="H121" s="16">
        <f>INDEX(B120:B128,G120)</f>
        <v>-15</v>
      </c>
      <c r="I121" s="16">
        <f>INDEX(C120:C128,G120)</f>
        <v>10.309632402265972</v>
      </c>
      <c r="J121" s="16">
        <f>INDEX(D120:D128,G120)</f>
        <v>2400.0000000000528</v>
      </c>
    </row>
    <row r="122" spans="1:11" s="16" customFormat="1" ht="15" customHeight="1" x14ac:dyDescent="0.25">
      <c r="A122" s="50"/>
      <c r="B122" s="16">
        <f t="shared" si="14"/>
        <v>-7</v>
      </c>
      <c r="C122" s="16">
        <f t="shared" si="15"/>
        <v>11.490698754077416</v>
      </c>
      <c r="D122" s="16">
        <f t="shared" si="16"/>
        <v>-4000.0000000000837</v>
      </c>
      <c r="E122" s="16">
        <f t="shared" si="17"/>
        <v>-4011.4906987541613</v>
      </c>
      <c r="F122" s="16">
        <f t="shared" si="18"/>
        <v>0</v>
      </c>
      <c r="G122" s="52"/>
      <c r="H122" s="16">
        <f>INDEX(B120:B128,G120+1)</f>
        <v>-7</v>
      </c>
      <c r="I122" s="16">
        <f>INDEX(C120:C128,G120+1)</f>
        <v>11.490698754077416</v>
      </c>
      <c r="J122" s="16">
        <f>INDEX(D120:D128,G120+1)</f>
        <v>-4000.0000000000837</v>
      </c>
    </row>
    <row r="123" spans="1:11" s="16" customFormat="1" ht="15" customHeight="1" x14ac:dyDescent="0.25">
      <c r="A123" s="50"/>
      <c r="B123" s="16">
        <f t="shared" si="14"/>
        <v>2</v>
      </c>
      <c r="C123" s="16">
        <f t="shared" si="15"/>
        <v>12.480848419233633</v>
      </c>
      <c r="D123" s="16">
        <f t="shared" si="16"/>
        <v>-11200.000000000236</v>
      </c>
      <c r="E123" s="16">
        <f t="shared" si="17"/>
        <v>-11212.480848419471</v>
      </c>
      <c r="F123" s="16">
        <f t="shared" si="18"/>
        <v>0</v>
      </c>
      <c r="G123" s="52"/>
      <c r="H123" s="49" t="s">
        <v>47</v>
      </c>
      <c r="I123" s="49"/>
      <c r="J123" s="49"/>
    </row>
    <row r="124" spans="1:11" s="16" customFormat="1" ht="15" customHeight="1" x14ac:dyDescent="0.25">
      <c r="A124" s="50"/>
      <c r="B124" s="16">
        <f t="shared" si="14"/>
        <v>7</v>
      </c>
      <c r="C124" s="16">
        <f t="shared" si="15"/>
        <v>13.652064436201293</v>
      </c>
      <c r="D124" s="16">
        <f t="shared" si="16"/>
        <v>-15200.00000000032</v>
      </c>
      <c r="E124" s="16">
        <f t="shared" si="17"/>
        <v>-15213.652064436521</v>
      </c>
      <c r="F124" s="16">
        <f t="shared" si="18"/>
        <v>0</v>
      </c>
      <c r="G124" s="52"/>
      <c r="H124" s="34" t="s">
        <v>48</v>
      </c>
      <c r="I124" s="16">
        <f>SLOPE(I121:I122,H121:H122)</f>
        <v>0.14763329397643044</v>
      </c>
      <c r="J124" s="16">
        <f>SLOPE(J121:J122,H121:H122)</f>
        <v>-800.00000000001705</v>
      </c>
    </row>
    <row r="125" spans="1:11" s="16" customFormat="1" ht="15" customHeight="1" x14ac:dyDescent="0.25">
      <c r="A125" s="50"/>
      <c r="B125" s="16">
        <f t="shared" si="14"/>
        <v>14</v>
      </c>
      <c r="C125" s="16">
        <f t="shared" si="15"/>
        <v>14.600395308735989</v>
      </c>
      <c r="D125" s="16">
        <f t="shared" si="16"/>
        <v>-20800.000000000437</v>
      </c>
      <c r="E125" s="16">
        <f>D125-C125</f>
        <v>-20814.600395309171</v>
      </c>
      <c r="F125" s="16">
        <f>IF(SIGN(E125*E126)=1,0,1)</f>
        <v>0</v>
      </c>
      <c r="G125" s="52"/>
      <c r="H125" s="34" t="s">
        <v>49</v>
      </c>
      <c r="I125" s="16">
        <f>INTERCEPT(I121:I122,H121:H122)</f>
        <v>12.524131811912429</v>
      </c>
      <c r="J125" s="16">
        <f>INTERCEPT(J121:J122,H121:H122)</f>
        <v>-9600.0000000002037</v>
      </c>
    </row>
    <row r="126" spans="1:11" s="16" customFormat="1" ht="15.75" customHeight="1" x14ac:dyDescent="0.25">
      <c r="A126" s="50"/>
      <c r="B126" s="16">
        <f t="shared" si="14"/>
        <v>25</v>
      </c>
      <c r="C126" s="16">
        <f t="shared" si="15"/>
        <v>13.872806728589541</v>
      </c>
      <c r="D126" s="16">
        <f t="shared" si="16"/>
        <v>-29600.000000000626</v>
      </c>
      <c r="E126" s="16">
        <f t="shared" si="17"/>
        <v>-29613.872806729214</v>
      </c>
      <c r="F126" s="16">
        <f t="shared" si="18"/>
        <v>0</v>
      </c>
      <c r="G126" s="52"/>
      <c r="H126" s="49" t="s">
        <v>50</v>
      </c>
      <c r="I126" s="49"/>
      <c r="J126" s="49"/>
      <c r="K126" s="45" t="s">
        <v>56</v>
      </c>
    </row>
    <row r="127" spans="1:11" s="16" customFormat="1" x14ac:dyDescent="0.25">
      <c r="A127" s="50"/>
      <c r="B127" s="16">
        <f t="shared" si="14"/>
        <v>35</v>
      </c>
      <c r="C127" s="16">
        <f t="shared" si="15"/>
        <v>13.37629969676621</v>
      </c>
      <c r="D127" s="16">
        <f t="shared" si="16"/>
        <v>-37600.000000000793</v>
      </c>
      <c r="E127" s="16">
        <f t="shared" si="17"/>
        <v>-37613.376299697557</v>
      </c>
      <c r="F127" s="16">
        <f t="shared" si="18"/>
        <v>0</v>
      </c>
      <c r="G127" s="52"/>
      <c r="H127" s="49" t="s">
        <v>52</v>
      </c>
      <c r="I127" s="49"/>
      <c r="J127" s="43">
        <f>(J124*I125-I124*J125)/(J124-I124)</f>
        <v>10.7505483606121</v>
      </c>
      <c r="K127" s="16">
        <f>J127</f>
        <v>10.7505483606121</v>
      </c>
    </row>
    <row r="128" spans="1:11" s="16" customFormat="1" x14ac:dyDescent="0.25">
      <c r="A128" s="50"/>
      <c r="B128" s="16">
        <f t="shared" si="14"/>
        <v>0</v>
      </c>
      <c r="C128" s="16">
        <f t="shared" si="15"/>
        <v>0</v>
      </c>
      <c r="D128" s="16">
        <f t="shared" si="16"/>
        <v>-9600.0000000002019</v>
      </c>
      <c r="E128" s="16">
        <f t="shared" si="17"/>
        <v>-9600.0000000002019</v>
      </c>
      <c r="F128" s="16">
        <f>F89</f>
        <v>0</v>
      </c>
      <c r="G128" s="52"/>
      <c r="H128" s="49" t="s">
        <v>51</v>
      </c>
      <c r="I128" s="49"/>
      <c r="J128" s="43">
        <f>ROUND((J127-J125)/J124,1)</f>
        <v>-12</v>
      </c>
      <c r="K128" s="33">
        <f>G63</f>
        <v>-20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6" customFormat="1" x14ac:dyDescent="0.25"/>
    <row r="377" s="16" customFormat="1" x14ac:dyDescent="0.25"/>
    <row r="378" s="16" customFormat="1" x14ac:dyDescent="0.25"/>
    <row r="379" s="16" customFormat="1" x14ac:dyDescent="0.25"/>
    <row r="380" s="16" customFormat="1" x14ac:dyDescent="0.25"/>
    <row r="381" s="16" customFormat="1" x14ac:dyDescent="0.25"/>
    <row r="382" s="16" customFormat="1" x14ac:dyDescent="0.25"/>
    <row r="383" s="16" customFormat="1" x14ac:dyDescent="0.25"/>
    <row r="384" s="16" customFormat="1" x14ac:dyDescent="0.25"/>
    <row r="385" s="16" customFormat="1" x14ac:dyDescent="0.25"/>
    <row r="386" s="16" customFormat="1" x14ac:dyDescent="0.25"/>
    <row r="387" s="16" customFormat="1" x14ac:dyDescent="0.25"/>
    <row r="388" s="16" customFormat="1" x14ac:dyDescent="0.25"/>
    <row r="389" s="16" customFormat="1" x14ac:dyDescent="0.25"/>
    <row r="390" s="16" customFormat="1" x14ac:dyDescent="0.25"/>
    <row r="391" s="16" customFormat="1" x14ac:dyDescent="0.25"/>
    <row r="392" s="16" customFormat="1" x14ac:dyDescent="0.25"/>
    <row r="393" s="16" customFormat="1" x14ac:dyDescent="0.25"/>
    <row r="394" s="16" customFormat="1" x14ac:dyDescent="0.25"/>
    <row r="395" s="16" customFormat="1" x14ac:dyDescent="0.25"/>
    <row r="396" s="16" customFormat="1" x14ac:dyDescent="0.25"/>
    <row r="397" s="16" customFormat="1" x14ac:dyDescent="0.25"/>
    <row r="398" s="16" customFormat="1" x14ac:dyDescent="0.25"/>
    <row r="399" s="16" customFormat="1" x14ac:dyDescent="0.25"/>
    <row r="400" s="16" customFormat="1" x14ac:dyDescent="0.25"/>
    <row r="401" s="16" customFormat="1" x14ac:dyDescent="0.25"/>
    <row r="402" s="16" customFormat="1" x14ac:dyDescent="0.25"/>
    <row r="403" s="18" customFormat="1" x14ac:dyDescent="0.25"/>
    <row r="404" s="18" customFormat="1" x14ac:dyDescent="0.25"/>
    <row r="405" s="18" customFormat="1" x14ac:dyDescent="0.25"/>
    <row r="406" s="18" customFormat="1" x14ac:dyDescent="0.25"/>
    <row r="407" s="18" customFormat="1" x14ac:dyDescent="0.25"/>
    <row r="408" s="18" customFormat="1" x14ac:dyDescent="0.25"/>
    <row r="409" s="18" customFormat="1" x14ac:dyDescent="0.25"/>
    <row r="410" s="18" customFormat="1" x14ac:dyDescent="0.25"/>
    <row r="411" s="18" customFormat="1" x14ac:dyDescent="0.25"/>
    <row r="412" s="18" customFormat="1" x14ac:dyDescent="0.25"/>
    <row r="413" s="18" customFormat="1" x14ac:dyDescent="0.25"/>
    <row r="414" s="18" customFormat="1" x14ac:dyDescent="0.25"/>
    <row r="415" s="18" customFormat="1" x14ac:dyDescent="0.25"/>
    <row r="416" s="18" customFormat="1" x14ac:dyDescent="0.25"/>
    <row r="417" s="18" customFormat="1" x14ac:dyDescent="0.25"/>
    <row r="418" s="18" customFormat="1" x14ac:dyDescent="0.25"/>
    <row r="419" s="18" customFormat="1" x14ac:dyDescent="0.25"/>
    <row r="420" s="18" customFormat="1" x14ac:dyDescent="0.25"/>
    <row r="421" s="18" customFormat="1" x14ac:dyDescent="0.25"/>
    <row r="422" s="18" customFormat="1" x14ac:dyDescent="0.25"/>
    <row r="423" s="18" customFormat="1" x14ac:dyDescent="0.25"/>
    <row r="424" s="18" customFormat="1" x14ac:dyDescent="0.25"/>
    <row r="425" s="18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3QYXKd0X0BTql9fbYhmFdMCZuSx20c3Fu5eX8OhUDJi8uVIWZqDKBCOk7RDNnBAHgA4kHa+Z9GrcS5JhflAcrA==" saltValue="zcUCj0TTdX+SMJ5A6zvLcg==" spinCount="100000" sheet="1" objects="1" scenario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10" xr:uid="{598AFEEE-C08C-4A30-AB46-25FF608B91D1}">
      <formula1>$G$53:$G$54</formula1>
    </dataValidation>
    <dataValidation type="list" allowBlank="1" showInputMessage="1" showErrorMessage="1" sqref="C7" xr:uid="{69203EEE-BAD5-4869-AE56-D51807044B73}">
      <formula1>$G$55:$G$56</formula1>
    </dataValidation>
  </dataValidations>
  <pageMargins left="0.25" right="0.25" top="0.75" bottom="0.75" header="0.3" footer="0.3"/>
  <pageSetup paperSize="9" scale="7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BC10-06C2-4A64-9C07-CF4754DCEAC4}">
  <sheetPr codeName="List4">
    <pageSetUpPr fitToPage="1"/>
  </sheetPr>
  <dimension ref="A1:BT703"/>
  <sheetViews>
    <sheetView topLeftCell="A11" zoomScale="70" zoomScaleNormal="70" workbookViewId="0">
      <selection activeCell="C9" sqref="C9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9.9499999999999993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9.9499999999999993" customHeight="1" thickBot="1" x14ac:dyDescent="0.3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13" x14ac:dyDescent="0.25">
      <c r="A4" s="1"/>
      <c r="B4" s="70" t="s">
        <v>1</v>
      </c>
      <c r="C4" s="70"/>
      <c r="D4" s="7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70"/>
      <c r="C5" s="70"/>
      <c r="D5" s="7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59" t="s">
        <v>2</v>
      </c>
      <c r="B6" s="60"/>
      <c r="C6" s="3">
        <v>-15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59" t="s">
        <v>4</v>
      </c>
      <c r="B7" s="60"/>
      <c r="C7" s="3">
        <v>20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59" t="s">
        <v>5</v>
      </c>
      <c r="B8" s="60"/>
      <c r="C8" s="3">
        <v>7.3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59" t="s">
        <v>9</v>
      </c>
      <c r="B10" s="60"/>
      <c r="C10" s="3" t="s">
        <v>10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11</v>
      </c>
      <c r="C11" s="17">
        <f>D64</f>
        <v>8.3000000000000007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55" t="s">
        <v>12</v>
      </c>
      <c r="F12" s="55"/>
      <c r="G12" s="55"/>
      <c r="H12" s="55"/>
      <c r="I12" s="55"/>
      <c r="J12" s="55"/>
      <c r="K12" s="55"/>
      <c r="L12" s="55"/>
      <c r="M12" s="2"/>
    </row>
    <row r="13" spans="1:13" x14ac:dyDescent="0.25">
      <c r="A13" s="1"/>
      <c r="B13" s="56" t="s">
        <v>13</v>
      </c>
      <c r="C13" s="57"/>
      <c r="D13" s="57"/>
      <c r="E13" s="55"/>
      <c r="F13" s="55"/>
      <c r="G13" s="55"/>
      <c r="H13" s="55"/>
      <c r="I13" s="55"/>
      <c r="J13" s="55"/>
      <c r="K13" s="55"/>
      <c r="L13" s="55"/>
      <c r="M13" s="2"/>
    </row>
    <row r="14" spans="1:13" x14ac:dyDescent="0.25">
      <c r="A14" s="1"/>
      <c r="B14" s="57"/>
      <c r="C14" s="57"/>
      <c r="D14" s="57"/>
      <c r="E14" s="55"/>
      <c r="F14" s="55"/>
      <c r="G14" s="55"/>
      <c r="H14" s="55"/>
      <c r="I14" s="55"/>
      <c r="J14" s="55"/>
      <c r="K14" s="55"/>
      <c r="L14" s="55"/>
      <c r="M14" s="2"/>
    </row>
    <row r="15" spans="1:13" x14ac:dyDescent="0.25">
      <c r="A15" s="1"/>
      <c r="B15" s="57"/>
      <c r="C15" s="57"/>
      <c r="D15" s="57"/>
      <c r="E15" s="55"/>
      <c r="F15" s="55"/>
      <c r="G15" s="55"/>
      <c r="H15" s="55"/>
      <c r="I15" s="55"/>
      <c r="J15" s="55"/>
      <c r="K15" s="55"/>
      <c r="L15" s="55"/>
      <c r="M15" s="2"/>
    </row>
    <row r="16" spans="1:13" x14ac:dyDescent="0.25">
      <c r="A16" s="1"/>
      <c r="B16" s="57"/>
      <c r="C16" s="57"/>
      <c r="D16" s="57"/>
      <c r="E16" s="55"/>
      <c r="F16" s="55"/>
      <c r="G16" s="55"/>
      <c r="H16" s="55"/>
      <c r="I16" s="55"/>
      <c r="J16" s="55"/>
      <c r="K16" s="55"/>
      <c r="L16" s="55"/>
      <c r="M16" s="2"/>
    </row>
    <row r="17" spans="1:13" x14ac:dyDescent="0.25">
      <c r="A17" s="1"/>
      <c r="B17" s="57"/>
      <c r="C17" s="57"/>
      <c r="D17" s="57"/>
      <c r="E17" s="55"/>
      <c r="F17" s="55"/>
      <c r="G17" s="55"/>
      <c r="H17" s="55"/>
      <c r="I17" s="55"/>
      <c r="J17" s="55"/>
      <c r="K17" s="55"/>
      <c r="L17" s="55"/>
      <c r="M17" s="2"/>
    </row>
    <row r="18" spans="1:13" x14ac:dyDescent="0.25">
      <c r="A18" s="1"/>
      <c r="B18" s="57"/>
      <c r="C18" s="57"/>
      <c r="D18" s="57"/>
      <c r="E18" s="55"/>
      <c r="F18" s="55"/>
      <c r="G18" s="55"/>
      <c r="H18" s="55"/>
      <c r="I18" s="55"/>
      <c r="J18" s="55"/>
      <c r="K18" s="55"/>
      <c r="L18" s="55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50" t="s">
        <v>14</v>
      </c>
      <c r="B52" s="21" t="s">
        <v>15</v>
      </c>
      <c r="C52" s="21" t="s">
        <v>16</v>
      </c>
      <c r="D52" s="21" t="s">
        <v>17</v>
      </c>
      <c r="E52" s="51" t="s">
        <v>18</v>
      </c>
      <c r="F52" s="51"/>
      <c r="G52" s="51"/>
      <c r="H52" s="51"/>
    </row>
    <row r="53" spans="1:13" s="16" customFormat="1" x14ac:dyDescent="0.25">
      <c r="A53" s="50"/>
      <c r="B53" s="22">
        <v>-20</v>
      </c>
      <c r="C53" s="47">
        <v>2.884205393459915</v>
      </c>
      <c r="D53" s="24">
        <f>C53+6</f>
        <v>8.884205393459915</v>
      </c>
      <c r="E53" s="58" t="s">
        <v>19</v>
      </c>
      <c r="F53" s="58"/>
      <c r="G53" s="25" t="s">
        <v>10</v>
      </c>
    </row>
    <row r="54" spans="1:13" s="16" customFormat="1" x14ac:dyDescent="0.25">
      <c r="A54" s="50"/>
      <c r="B54" s="22">
        <v>-15</v>
      </c>
      <c r="C54" s="47">
        <v>4.1995798034496419</v>
      </c>
      <c r="D54" s="24">
        <f t="shared" ref="D54:D60" si="0">C54+6</f>
        <v>10.199579803449641</v>
      </c>
      <c r="E54" s="58"/>
      <c r="F54" s="58"/>
      <c r="G54" s="25" t="s">
        <v>20</v>
      </c>
    </row>
    <row r="55" spans="1:13" s="16" customFormat="1" x14ac:dyDescent="0.25">
      <c r="A55" s="50"/>
      <c r="B55" s="22">
        <v>-7</v>
      </c>
      <c r="C55" s="47">
        <v>5.5500922014138361</v>
      </c>
      <c r="D55" s="24">
        <f t="shared" si="0"/>
        <v>11.550092201413836</v>
      </c>
      <c r="E55" s="58" t="s">
        <v>21</v>
      </c>
      <c r="F55" s="58"/>
      <c r="G55" s="25">
        <v>15</v>
      </c>
    </row>
    <row r="56" spans="1:13" s="16" customFormat="1" x14ac:dyDescent="0.25">
      <c r="A56" s="50"/>
      <c r="B56" s="22">
        <v>2</v>
      </c>
      <c r="C56" s="47">
        <v>6.4447525743740055</v>
      </c>
      <c r="D56" s="24">
        <f t="shared" si="0"/>
        <v>12.444752574374006</v>
      </c>
      <c r="E56" s="58"/>
      <c r="F56" s="58"/>
      <c r="G56" s="25">
        <v>20</v>
      </c>
    </row>
    <row r="57" spans="1:13" s="16" customFormat="1" x14ac:dyDescent="0.25">
      <c r="A57" s="50"/>
      <c r="B57" s="22">
        <v>7</v>
      </c>
      <c r="C57" s="47">
        <v>7.3394129473341749</v>
      </c>
      <c r="D57" s="24">
        <f t="shared" si="0"/>
        <v>13.339412947334175</v>
      </c>
      <c r="E57" s="58" t="s">
        <v>22</v>
      </c>
      <c r="F57" s="58"/>
      <c r="G57" s="25">
        <v>-12</v>
      </c>
    </row>
    <row r="58" spans="1:13" s="16" customFormat="1" x14ac:dyDescent="0.25">
      <c r="A58" s="50"/>
      <c r="B58" s="22">
        <v>14</v>
      </c>
      <c r="C58" s="47">
        <v>8.2586256440453791</v>
      </c>
      <c r="D58" s="24">
        <f t="shared" si="0"/>
        <v>14.258625644045379</v>
      </c>
      <c r="E58" s="58"/>
      <c r="F58" s="58"/>
      <c r="G58" s="25">
        <v>-15</v>
      </c>
    </row>
    <row r="59" spans="1:13" s="16" customFormat="1" x14ac:dyDescent="0.25">
      <c r="A59" s="50"/>
      <c r="B59" s="22">
        <v>25</v>
      </c>
      <c r="C59" s="47">
        <v>7.5400983013491558</v>
      </c>
      <c r="D59" s="24">
        <f t="shared" si="0"/>
        <v>13.540098301349156</v>
      </c>
      <c r="E59" s="58"/>
      <c r="F59" s="58"/>
      <c r="G59" s="25">
        <v>-17</v>
      </c>
    </row>
    <row r="60" spans="1:13" s="16" customFormat="1" x14ac:dyDescent="0.25">
      <c r="A60" s="50"/>
      <c r="B60" s="22">
        <v>35</v>
      </c>
      <c r="C60" s="47">
        <v>7.2492824047536235</v>
      </c>
      <c r="D60" s="24">
        <f t="shared" si="0"/>
        <v>13.249282404753624</v>
      </c>
      <c r="E60" s="58"/>
      <c r="F60" s="58"/>
      <c r="G60" s="25">
        <v>-20</v>
      </c>
    </row>
    <row r="61" spans="1:13" s="16" customFormat="1" x14ac:dyDescent="0.25">
      <c r="A61" s="50"/>
      <c r="B61" s="26"/>
      <c r="C61" s="27"/>
      <c r="D61" s="24"/>
    </row>
    <row r="62" spans="1:13" s="16" customFormat="1" ht="15" customHeight="1" x14ac:dyDescent="0.25">
      <c r="A62" s="50" t="s">
        <v>23</v>
      </c>
      <c r="B62" s="25" t="s">
        <v>24</v>
      </c>
      <c r="C62" s="28" t="s">
        <v>25</v>
      </c>
      <c r="D62" s="28" t="s">
        <v>26</v>
      </c>
      <c r="E62" s="25"/>
      <c r="F62" s="54" t="s">
        <v>27</v>
      </c>
      <c r="G62" s="19" t="s">
        <v>25</v>
      </c>
      <c r="H62" s="19" t="s">
        <v>26</v>
      </c>
    </row>
    <row r="63" spans="1:13" s="16" customFormat="1" ht="15" customHeight="1" x14ac:dyDescent="0.25">
      <c r="A63" s="50"/>
      <c r="B63" s="29" t="s">
        <v>28</v>
      </c>
      <c r="C63" s="28">
        <f>C7</f>
        <v>20</v>
      </c>
      <c r="D63" s="28">
        <f>C6</f>
        <v>-15</v>
      </c>
      <c r="E63" s="28" t="s">
        <v>3</v>
      </c>
      <c r="F63" s="54"/>
      <c r="G63" s="30">
        <v>-20</v>
      </c>
      <c r="H63" s="19">
        <f>D64</f>
        <v>8.3000000000000007</v>
      </c>
    </row>
    <row r="64" spans="1:13" s="16" customFormat="1" ht="15.75" customHeight="1" x14ac:dyDescent="0.25">
      <c r="A64" s="50"/>
      <c r="B64" s="29" t="s">
        <v>5</v>
      </c>
      <c r="C64" s="31">
        <v>0</v>
      </c>
      <c r="D64" s="28">
        <f>IF(C10="OTOPNÁ TĚLESA",(C8+0.25*C9)*1.1,(C8+0.25*C9*1))</f>
        <v>8.3000000000000007</v>
      </c>
      <c r="E64" s="28" t="s">
        <v>6</v>
      </c>
      <c r="F64" s="54"/>
      <c r="G64" s="19">
        <f>D63</f>
        <v>-15</v>
      </c>
      <c r="H64" s="19">
        <f>D64</f>
        <v>8.3000000000000007</v>
      </c>
    </row>
    <row r="65" spans="1:10" s="16" customFormat="1" ht="15" customHeight="1" x14ac:dyDescent="0.25">
      <c r="A65" s="50"/>
      <c r="B65" s="51" t="s">
        <v>29</v>
      </c>
      <c r="C65" s="51"/>
      <c r="D65" s="51"/>
      <c r="E65" s="51"/>
      <c r="F65" s="54" t="s">
        <v>30</v>
      </c>
      <c r="G65" s="19" t="s">
        <v>25</v>
      </c>
      <c r="H65" s="19" t="s">
        <v>26</v>
      </c>
    </row>
    <row r="66" spans="1:10" s="16" customFormat="1" ht="15" customHeight="1" x14ac:dyDescent="0.25">
      <c r="A66" s="50"/>
      <c r="B66" s="19" t="s">
        <v>25</v>
      </c>
      <c r="C66" s="19">
        <f>C63</f>
        <v>20</v>
      </c>
      <c r="D66" s="32">
        <f>D63</f>
        <v>-15</v>
      </c>
      <c r="E66" s="19">
        <f>D63</f>
        <v>-15</v>
      </c>
      <c r="F66" s="54"/>
      <c r="G66" s="33">
        <f>G64</f>
        <v>-15</v>
      </c>
      <c r="H66" s="19">
        <f>H63</f>
        <v>8.3000000000000007</v>
      </c>
    </row>
    <row r="67" spans="1:10" s="16" customFormat="1" ht="15.75" customHeight="1" x14ac:dyDescent="0.25">
      <c r="A67" s="50"/>
      <c r="B67" s="19" t="s">
        <v>26</v>
      </c>
      <c r="C67" s="32">
        <f>C64</f>
        <v>0</v>
      </c>
      <c r="D67" s="19">
        <f>D64</f>
        <v>8.3000000000000007</v>
      </c>
      <c r="E67" s="32">
        <f>C64</f>
        <v>0</v>
      </c>
      <c r="F67" s="54"/>
      <c r="G67" s="19">
        <f>G64</f>
        <v>-15</v>
      </c>
      <c r="H67" s="30">
        <v>0</v>
      </c>
    </row>
    <row r="68" spans="1:10" s="16" customFormat="1" ht="15" customHeight="1" x14ac:dyDescent="0.25">
      <c r="A68" s="50"/>
      <c r="B68" s="51" t="s">
        <v>31</v>
      </c>
      <c r="C68" s="51"/>
      <c r="D68" s="51"/>
      <c r="E68" s="51"/>
    </row>
    <row r="69" spans="1:10" s="16" customFormat="1" ht="15" customHeight="1" x14ac:dyDescent="0.25">
      <c r="A69" s="50"/>
      <c r="B69" s="19" t="s">
        <v>32</v>
      </c>
      <c r="C69" s="34" t="s">
        <v>25</v>
      </c>
      <c r="D69" s="35" t="s">
        <v>26</v>
      </c>
      <c r="E69" s="49"/>
    </row>
    <row r="70" spans="1:10" s="16" customFormat="1" ht="15" customHeight="1" x14ac:dyDescent="0.25">
      <c r="A70" s="50"/>
      <c r="B70" s="34">
        <v>1</v>
      </c>
      <c r="C70" s="34">
        <f>C63</f>
        <v>20</v>
      </c>
      <c r="D70" s="35">
        <f>C64</f>
        <v>0</v>
      </c>
      <c r="E70" s="49"/>
    </row>
    <row r="71" spans="1:10" s="16" customFormat="1" ht="15.75" customHeight="1" x14ac:dyDescent="0.25">
      <c r="A71" s="50"/>
      <c r="B71" s="34">
        <v>2</v>
      </c>
      <c r="C71" s="34">
        <f>D63</f>
        <v>-15</v>
      </c>
      <c r="D71" s="34">
        <f>D64</f>
        <v>8.3000000000000007</v>
      </c>
      <c r="E71" s="49"/>
    </row>
    <row r="72" spans="1:10" s="16" customFormat="1" x14ac:dyDescent="0.25">
      <c r="A72" s="50"/>
      <c r="B72" s="36"/>
      <c r="C72" s="36" t="s">
        <v>33</v>
      </c>
      <c r="D72" s="36" t="s">
        <v>34</v>
      </c>
      <c r="E72" s="49"/>
    </row>
    <row r="73" spans="1:10" s="16" customFormat="1" x14ac:dyDescent="0.25">
      <c r="A73" s="50"/>
      <c r="B73" s="19" t="s">
        <v>35</v>
      </c>
      <c r="C73" s="37" cm="1">
        <f t="array" ref="C73:D73">LINEST(D70:D71,C70:C71,1)</f>
        <v>-0.23714285714285716</v>
      </c>
      <c r="D73" s="38">
        <v>4.7428571428571429</v>
      </c>
      <c r="E73" s="49"/>
    </row>
    <row r="74" spans="1:10" s="16" customFormat="1" ht="15" customHeight="1" x14ac:dyDescent="0.25">
      <c r="A74" s="50" t="s">
        <v>36</v>
      </c>
      <c r="B74" s="53" t="s">
        <v>16</v>
      </c>
      <c r="C74" s="53"/>
      <c r="D74" s="53" t="s">
        <v>37</v>
      </c>
      <c r="E74" s="53"/>
      <c r="F74" s="50"/>
      <c r="G74" s="50"/>
      <c r="H74" s="50"/>
      <c r="I74" s="50"/>
      <c r="J74" s="50"/>
    </row>
    <row r="75" spans="1:10" s="16" customFormat="1" ht="15" customHeight="1" x14ac:dyDescent="0.25">
      <c r="A75" s="50"/>
      <c r="B75" s="31" t="s">
        <v>25</v>
      </c>
      <c r="C75" s="31" t="s">
        <v>26</v>
      </c>
      <c r="D75" s="31" t="s">
        <v>25</v>
      </c>
      <c r="E75" s="31" t="s">
        <v>26</v>
      </c>
      <c r="F75" s="50"/>
      <c r="G75" s="50"/>
      <c r="H75" s="50"/>
      <c r="I75" s="50"/>
      <c r="J75" s="50"/>
    </row>
    <row r="76" spans="1:10" s="16" customFormat="1" ht="15" customHeight="1" x14ac:dyDescent="0.25">
      <c r="A76" s="50"/>
      <c r="B76" s="39">
        <f>B77</f>
        <v>-4.4661534897214832</v>
      </c>
      <c r="C76" s="40">
        <f>C77</f>
        <v>5.8019735418482368</v>
      </c>
      <c r="D76" s="39">
        <f>D77</f>
        <v>-18.797505875566213</v>
      </c>
      <c r="E76" s="40">
        <f>E77</f>
        <v>9.2005513933485581</v>
      </c>
      <c r="F76" s="50"/>
      <c r="G76" s="50"/>
      <c r="H76" s="50"/>
      <c r="I76" s="50"/>
      <c r="J76" s="50"/>
    </row>
    <row r="77" spans="1:10" s="16" customFormat="1" ht="15" customHeight="1" x14ac:dyDescent="0.25">
      <c r="A77" s="50"/>
      <c r="B77" s="41">
        <f>J89</f>
        <v>-4.4661534897214832</v>
      </c>
      <c r="C77" s="40">
        <f>J88</f>
        <v>5.8019735418482368</v>
      </c>
      <c r="D77" s="39">
        <f>J100</f>
        <v>-18.797505875566213</v>
      </c>
      <c r="E77" s="42">
        <f>J99</f>
        <v>9.2005513933485581</v>
      </c>
      <c r="F77" s="50"/>
      <c r="G77" s="50"/>
      <c r="H77" s="50"/>
      <c r="I77" s="50"/>
      <c r="J77" s="50"/>
    </row>
    <row r="78" spans="1:10" s="16" customFormat="1" ht="15" customHeight="1" x14ac:dyDescent="0.25">
      <c r="A78" s="50"/>
      <c r="B78" s="39">
        <f>B77</f>
        <v>-4.4661534897214832</v>
      </c>
      <c r="C78" s="40">
        <v>0</v>
      </c>
      <c r="D78" s="39">
        <f>D77</f>
        <v>-18.797505875566213</v>
      </c>
      <c r="E78" s="40">
        <v>0</v>
      </c>
      <c r="F78" s="50"/>
      <c r="G78" s="50"/>
      <c r="H78" s="50"/>
      <c r="I78" s="50"/>
      <c r="J78" s="50"/>
    </row>
    <row r="79" spans="1:10" s="16" customFormat="1" ht="15" customHeight="1" x14ac:dyDescent="0.25">
      <c r="A79" s="50"/>
      <c r="B79" s="49" t="s">
        <v>38</v>
      </c>
      <c r="C79" s="49"/>
      <c r="D79" s="49"/>
      <c r="E79" s="49"/>
      <c r="F79" s="49"/>
      <c r="G79" s="49"/>
      <c r="H79" s="49"/>
      <c r="I79" s="49"/>
      <c r="J79" s="49"/>
    </row>
    <row r="80" spans="1:10" s="16" customFormat="1" ht="15" customHeight="1" x14ac:dyDescent="0.25">
      <c r="A80" s="50"/>
      <c r="B80" s="16" t="s">
        <v>39</v>
      </c>
      <c r="C80" s="16" t="s">
        <v>40</v>
      </c>
      <c r="D80" s="16" t="s">
        <v>26</v>
      </c>
      <c r="E80" s="16" t="s">
        <v>41</v>
      </c>
      <c r="F80" s="16" t="s">
        <v>42</v>
      </c>
      <c r="G80" s="16" t="s">
        <v>43</v>
      </c>
      <c r="H80" s="49" t="s">
        <v>44</v>
      </c>
      <c r="I80" s="49"/>
      <c r="J80" s="49"/>
    </row>
    <row r="81" spans="1:10" s="16" customFormat="1" ht="15" customHeight="1" x14ac:dyDescent="0.25">
      <c r="A81" s="50"/>
      <c r="B81" s="16">
        <f t="shared" ref="B81:C89" si="1">B53</f>
        <v>-20</v>
      </c>
      <c r="C81" s="16">
        <f t="shared" si="1"/>
        <v>2.884205393459915</v>
      </c>
      <c r="D81" s="16">
        <f>$C$73*B81+$D$73</f>
        <v>9.4857142857142858</v>
      </c>
      <c r="E81" s="16">
        <f>D81-C81</f>
        <v>6.6015088922543708</v>
      </c>
      <c r="F81" s="16">
        <f>IF(SIGN(E81*E82)=1,0,1)</f>
        <v>0</v>
      </c>
      <c r="G81" s="52">
        <f>MATCH(1,F81:F89,0)</f>
        <v>3</v>
      </c>
      <c r="H81" s="16" t="s">
        <v>25</v>
      </c>
      <c r="I81" s="16" t="s">
        <v>45</v>
      </c>
      <c r="J81" s="16" t="s">
        <v>46</v>
      </c>
    </row>
    <row r="82" spans="1:10" s="16" customFormat="1" ht="15" customHeight="1" x14ac:dyDescent="0.25">
      <c r="A82" s="50"/>
      <c r="B82" s="16">
        <f t="shared" si="1"/>
        <v>-15</v>
      </c>
      <c r="C82" s="16">
        <f t="shared" si="1"/>
        <v>4.1995798034496419</v>
      </c>
      <c r="D82" s="16">
        <f t="shared" ref="D82:D89" si="2">$C$73*B82+$D$73</f>
        <v>8.3000000000000007</v>
      </c>
      <c r="E82" s="16">
        <f t="shared" ref="E82:E89" si="3">D82-C82</f>
        <v>4.1004201965503588</v>
      </c>
      <c r="F82" s="16">
        <f t="shared" ref="F82:F88" si="4">IF(SIGN(E82*E83)=1,0,1)</f>
        <v>0</v>
      </c>
      <c r="G82" s="52"/>
      <c r="H82" s="16">
        <f>INDEX(B81:B89,G81)</f>
        <v>-7</v>
      </c>
      <c r="I82" s="16">
        <f>INDEX(C81:C89,G81)</f>
        <v>5.5500922014138361</v>
      </c>
      <c r="J82" s="16">
        <f>INDEX(D81:D89,G81)</f>
        <v>6.402857142857143</v>
      </c>
    </row>
    <row r="83" spans="1:10" s="16" customFormat="1" ht="15" customHeight="1" x14ac:dyDescent="0.25">
      <c r="A83" s="50"/>
      <c r="B83" s="16">
        <f t="shared" si="1"/>
        <v>-7</v>
      </c>
      <c r="C83" s="16">
        <f t="shared" si="1"/>
        <v>5.5500922014138361</v>
      </c>
      <c r="D83" s="16">
        <f t="shared" si="2"/>
        <v>6.402857142857143</v>
      </c>
      <c r="E83" s="16">
        <f t="shared" si="3"/>
        <v>0.85276494144330695</v>
      </c>
      <c r="F83" s="16">
        <f t="shared" si="4"/>
        <v>1</v>
      </c>
      <c r="G83" s="52"/>
      <c r="H83" s="16">
        <f>INDEX(B81:B89,G81+1)</f>
        <v>2</v>
      </c>
      <c r="I83" s="16">
        <f>INDEX(C81:C89,G81+1)</f>
        <v>6.4447525743740055</v>
      </c>
      <c r="J83" s="16">
        <f>INDEX(D81:D89,G81+1)</f>
        <v>4.2685714285714287</v>
      </c>
    </row>
    <row r="84" spans="1:10" s="16" customFormat="1" ht="15" customHeight="1" x14ac:dyDescent="0.25">
      <c r="A84" s="50"/>
      <c r="B84" s="16">
        <f t="shared" si="1"/>
        <v>2</v>
      </c>
      <c r="C84" s="16">
        <f t="shared" si="1"/>
        <v>6.4447525743740055</v>
      </c>
      <c r="D84" s="16">
        <f t="shared" si="2"/>
        <v>4.2685714285714287</v>
      </c>
      <c r="E84" s="16">
        <f t="shared" si="3"/>
        <v>-2.1761811458025768</v>
      </c>
      <c r="F84" s="16">
        <f t="shared" si="4"/>
        <v>0</v>
      </c>
      <c r="G84" s="52"/>
      <c r="H84" s="49" t="s">
        <v>47</v>
      </c>
      <c r="I84" s="49"/>
      <c r="J84" s="49"/>
    </row>
    <row r="85" spans="1:10" s="16" customFormat="1" x14ac:dyDescent="0.25">
      <c r="A85" s="50"/>
      <c r="B85" s="16">
        <f t="shared" si="1"/>
        <v>7</v>
      </c>
      <c r="C85" s="16">
        <f t="shared" si="1"/>
        <v>7.3394129473341749</v>
      </c>
      <c r="D85" s="16">
        <f t="shared" si="2"/>
        <v>3.0828571428571427</v>
      </c>
      <c r="E85" s="16">
        <f t="shared" si="3"/>
        <v>-4.2565558044770322</v>
      </c>
      <c r="F85" s="16">
        <f t="shared" si="4"/>
        <v>0</v>
      </c>
      <c r="G85" s="52"/>
      <c r="H85" s="34" t="s">
        <v>48</v>
      </c>
      <c r="I85" s="16">
        <f>SLOPE(I82:I83,H82:H83)</f>
        <v>9.940670810668549E-2</v>
      </c>
      <c r="J85" s="16">
        <f>SLOPE(J82:J83,H82:H83)</f>
        <v>-0.23714285714285718</v>
      </c>
    </row>
    <row r="86" spans="1:10" s="16" customFormat="1" x14ac:dyDescent="0.25">
      <c r="A86" s="50"/>
      <c r="B86" s="16">
        <f t="shared" si="1"/>
        <v>14</v>
      </c>
      <c r="C86" s="16">
        <f t="shared" si="1"/>
        <v>8.2586256440453791</v>
      </c>
      <c r="D86" s="16">
        <f t="shared" si="2"/>
        <v>1.4228571428571426</v>
      </c>
      <c r="E86" s="16">
        <f t="shared" si="3"/>
        <v>-6.8357685011882365</v>
      </c>
      <c r="F86" s="16">
        <f t="shared" si="4"/>
        <v>0</v>
      </c>
      <c r="G86" s="52"/>
      <c r="H86" s="34" t="s">
        <v>49</v>
      </c>
      <c r="I86" s="16">
        <f>INTERCEPT(I82:I83,H82:H83)</f>
        <v>6.2459391581606347</v>
      </c>
      <c r="J86" s="16">
        <f>INTERCEPT(J82:J83,H82:H83)</f>
        <v>4.742857142857142</v>
      </c>
    </row>
    <row r="87" spans="1:10" s="16" customFormat="1" x14ac:dyDescent="0.25">
      <c r="A87" s="50"/>
      <c r="B87" s="16">
        <f t="shared" si="1"/>
        <v>25</v>
      </c>
      <c r="C87" s="16">
        <f t="shared" si="1"/>
        <v>7.5400983013491558</v>
      </c>
      <c r="D87" s="16">
        <f t="shared" si="2"/>
        <v>-1.1857142857142859</v>
      </c>
      <c r="E87" s="16">
        <f t="shared" si="3"/>
        <v>-8.7258125870634409</v>
      </c>
      <c r="F87" s="16">
        <f t="shared" si="4"/>
        <v>0</v>
      </c>
      <c r="G87" s="52"/>
      <c r="H87" s="49" t="s">
        <v>50</v>
      </c>
      <c r="I87" s="49"/>
      <c r="J87" s="49"/>
    </row>
    <row r="88" spans="1:10" s="16" customFormat="1" x14ac:dyDescent="0.25">
      <c r="A88" s="50"/>
      <c r="B88" s="16">
        <f t="shared" si="1"/>
        <v>35</v>
      </c>
      <c r="C88" s="16">
        <f t="shared" si="1"/>
        <v>7.2492824047536235</v>
      </c>
      <c r="D88" s="16">
        <f t="shared" si="2"/>
        <v>-3.5571428571428578</v>
      </c>
      <c r="E88" s="16">
        <f t="shared" si="3"/>
        <v>-10.806425261896482</v>
      </c>
      <c r="F88" s="16">
        <f t="shared" si="4"/>
        <v>1</v>
      </c>
      <c r="G88" s="52"/>
      <c r="H88" s="49" t="s">
        <v>51</v>
      </c>
      <c r="I88" s="49"/>
      <c r="J88" s="43">
        <f>(J85*I86-I85*J86)/(J85-I85)</f>
        <v>5.8019735418482368</v>
      </c>
    </row>
    <row r="89" spans="1:10" s="16" customFormat="1" x14ac:dyDescent="0.25">
      <c r="A89" s="50"/>
      <c r="B89" s="16">
        <f t="shared" si="1"/>
        <v>0</v>
      </c>
      <c r="C89" s="16">
        <f t="shared" si="1"/>
        <v>0</v>
      </c>
      <c r="D89" s="16">
        <f t="shared" si="2"/>
        <v>4.7428571428571429</v>
      </c>
      <c r="E89" s="16">
        <f t="shared" si="3"/>
        <v>4.7428571428571429</v>
      </c>
      <c r="F89" s="16">
        <f>H67</f>
        <v>0</v>
      </c>
      <c r="G89" s="52"/>
      <c r="H89" s="49" t="s">
        <v>52</v>
      </c>
      <c r="I89" s="49"/>
      <c r="J89" s="43">
        <f>(J88-J86)/J85</f>
        <v>-4.4661534897214832</v>
      </c>
    </row>
    <row r="90" spans="1:10" s="16" customFormat="1" x14ac:dyDescent="0.25">
      <c r="A90" s="50"/>
      <c r="B90" s="49" t="s">
        <v>53</v>
      </c>
      <c r="C90" s="49"/>
      <c r="D90" s="49"/>
      <c r="E90" s="49"/>
      <c r="F90" s="49"/>
      <c r="G90" s="49"/>
      <c r="H90" s="49"/>
      <c r="I90" s="49"/>
      <c r="J90" s="49"/>
    </row>
    <row r="91" spans="1:10" s="16" customFormat="1" x14ac:dyDescent="0.25">
      <c r="A91" s="50"/>
      <c r="B91" s="16" t="s">
        <v>39</v>
      </c>
      <c r="C91" s="16" t="s">
        <v>40</v>
      </c>
      <c r="D91" s="16" t="s">
        <v>26</v>
      </c>
      <c r="E91" s="16" t="s">
        <v>41</v>
      </c>
      <c r="F91" s="16" t="s">
        <v>42</v>
      </c>
      <c r="G91" s="16" t="s">
        <v>43</v>
      </c>
      <c r="H91" s="49" t="s">
        <v>44</v>
      </c>
      <c r="I91" s="49"/>
      <c r="J91" s="49"/>
    </row>
    <row r="92" spans="1:10" s="16" customFormat="1" x14ac:dyDescent="0.25">
      <c r="A92" s="50"/>
      <c r="B92" s="16">
        <f>B53</f>
        <v>-20</v>
      </c>
      <c r="C92" s="16">
        <f>D53</f>
        <v>8.884205393459915</v>
      </c>
      <c r="D92" s="16">
        <f>$C$73*B92+$D$73</f>
        <v>9.4857142857142858</v>
      </c>
      <c r="E92" s="16">
        <f>D92-C92</f>
        <v>0.60150889225437076</v>
      </c>
      <c r="F92" s="16">
        <f>IF(SIGN(E92*E93)=1,0,1)</f>
        <v>1</v>
      </c>
      <c r="G92" s="52">
        <f>MATCH(1,F92:F100,0)</f>
        <v>1</v>
      </c>
      <c r="H92" s="16" t="s">
        <v>25</v>
      </c>
      <c r="I92" s="16" t="s">
        <v>45</v>
      </c>
      <c r="J92" s="16" t="s">
        <v>46</v>
      </c>
    </row>
    <row r="93" spans="1:10" s="16" customFormat="1" x14ac:dyDescent="0.25">
      <c r="A93" s="50"/>
      <c r="B93" s="16">
        <f t="shared" ref="B93:B100" si="5">B54</f>
        <v>-15</v>
      </c>
      <c r="C93" s="16">
        <f t="shared" ref="C93:C100" si="6">D54</f>
        <v>10.199579803449641</v>
      </c>
      <c r="D93" s="16">
        <f t="shared" ref="D93:D100" si="7">$C$73*B93+$D$73</f>
        <v>8.3000000000000007</v>
      </c>
      <c r="E93" s="16">
        <f t="shared" ref="E93:E100" si="8">D93-C93</f>
        <v>-1.8995798034496403</v>
      </c>
      <c r="F93" s="16">
        <f t="shared" ref="F93:F99" si="9">IF(SIGN(E93*E94)=1,0,1)</f>
        <v>0</v>
      </c>
      <c r="G93" s="52"/>
      <c r="H93" s="16">
        <f>INDEX(B92:B100,G92)</f>
        <v>-20</v>
      </c>
      <c r="I93" s="16">
        <f>INDEX(C92:C100,G92)</f>
        <v>8.884205393459915</v>
      </c>
      <c r="J93" s="16">
        <f>INDEX(D92:D100,G92)</f>
        <v>9.4857142857142858</v>
      </c>
    </row>
    <row r="94" spans="1:10" s="16" customFormat="1" x14ac:dyDescent="0.25">
      <c r="A94" s="50"/>
      <c r="B94" s="16">
        <f t="shared" si="5"/>
        <v>-7</v>
      </c>
      <c r="C94" s="16">
        <f t="shared" si="6"/>
        <v>11.550092201413836</v>
      </c>
      <c r="D94" s="16">
        <f t="shared" si="7"/>
        <v>6.402857142857143</v>
      </c>
      <c r="E94" s="16">
        <f t="shared" si="8"/>
        <v>-5.1472350585566931</v>
      </c>
      <c r="F94" s="16">
        <f t="shared" si="9"/>
        <v>0</v>
      </c>
      <c r="G94" s="52"/>
      <c r="H94" s="16">
        <f>INDEX(B92:B100,G92+1)</f>
        <v>-15</v>
      </c>
      <c r="I94" s="16">
        <f>INDEX(C92:C100,G92+1)</f>
        <v>10.199579803449641</v>
      </c>
      <c r="J94" s="16">
        <f>INDEX(D92:D100,G92+1)</f>
        <v>8.3000000000000007</v>
      </c>
    </row>
    <row r="95" spans="1:10" s="16" customFormat="1" x14ac:dyDescent="0.25">
      <c r="A95" s="50"/>
      <c r="B95" s="16">
        <f t="shared" si="5"/>
        <v>2</v>
      </c>
      <c r="C95" s="16">
        <f t="shared" si="6"/>
        <v>12.444752574374006</v>
      </c>
      <c r="D95" s="16">
        <f t="shared" si="7"/>
        <v>4.2685714285714287</v>
      </c>
      <c r="E95" s="16">
        <f t="shared" si="8"/>
        <v>-8.1761811458025768</v>
      </c>
      <c r="F95" s="16">
        <f t="shared" si="9"/>
        <v>0</v>
      </c>
      <c r="G95" s="52"/>
      <c r="H95" s="49" t="s">
        <v>47</v>
      </c>
      <c r="I95" s="49"/>
      <c r="J95" s="49"/>
    </row>
    <row r="96" spans="1:10" s="16" customFormat="1" x14ac:dyDescent="0.25">
      <c r="A96" s="50"/>
      <c r="B96" s="16">
        <f t="shared" si="5"/>
        <v>7</v>
      </c>
      <c r="C96" s="16">
        <f t="shared" si="6"/>
        <v>13.339412947334175</v>
      </c>
      <c r="D96" s="16">
        <f t="shared" si="7"/>
        <v>3.0828571428571427</v>
      </c>
      <c r="E96" s="16">
        <f t="shared" si="8"/>
        <v>-10.256555804477031</v>
      </c>
      <c r="F96" s="16">
        <f t="shared" si="9"/>
        <v>0</v>
      </c>
      <c r="G96" s="52"/>
      <c r="H96" s="34" t="s">
        <v>48</v>
      </c>
      <c r="I96" s="16">
        <f>SLOPE(I93:I94,H93:H94)</f>
        <v>0.26307488199794521</v>
      </c>
      <c r="J96" s="16">
        <f>SLOPE(J93:J94,H93:H94)</f>
        <v>-0.23714285714285702</v>
      </c>
    </row>
    <row r="97" spans="1:10" s="16" customFormat="1" x14ac:dyDescent="0.25">
      <c r="A97" s="50"/>
      <c r="B97" s="16">
        <f t="shared" si="5"/>
        <v>14</v>
      </c>
      <c r="C97" s="16">
        <f t="shared" si="6"/>
        <v>14.258625644045379</v>
      </c>
      <c r="D97" s="16">
        <f t="shared" si="7"/>
        <v>1.4228571428571426</v>
      </c>
      <c r="E97" s="16">
        <f t="shared" si="8"/>
        <v>-12.835768501188237</v>
      </c>
      <c r="F97" s="16">
        <f t="shared" si="9"/>
        <v>0</v>
      </c>
      <c r="G97" s="52"/>
      <c r="H97" s="34" t="s">
        <v>49</v>
      </c>
      <c r="I97" s="16">
        <f>INTERCEPT(I93:I94,H93:H94)</f>
        <v>14.145703033418819</v>
      </c>
      <c r="J97" s="16">
        <f>INTERCEPT(J93:J94,H93:H94)</f>
        <v>4.7428571428571447</v>
      </c>
    </row>
    <row r="98" spans="1:10" s="16" customFormat="1" x14ac:dyDescent="0.25">
      <c r="A98" s="50"/>
      <c r="B98" s="16">
        <f t="shared" si="5"/>
        <v>25</v>
      </c>
      <c r="C98" s="16">
        <f t="shared" si="6"/>
        <v>13.540098301349156</v>
      </c>
      <c r="D98" s="16">
        <f t="shared" si="7"/>
        <v>-1.1857142857142859</v>
      </c>
      <c r="E98" s="16">
        <f t="shared" si="8"/>
        <v>-14.725812587063441</v>
      </c>
      <c r="F98" s="16">
        <f t="shared" si="9"/>
        <v>0</v>
      </c>
      <c r="G98" s="52"/>
      <c r="H98" s="49" t="s">
        <v>50</v>
      </c>
      <c r="I98" s="49"/>
      <c r="J98" s="49"/>
    </row>
    <row r="99" spans="1:10" s="16" customFormat="1" x14ac:dyDescent="0.25">
      <c r="A99" s="50"/>
      <c r="B99" s="16">
        <f t="shared" si="5"/>
        <v>35</v>
      </c>
      <c r="C99" s="16">
        <f t="shared" si="6"/>
        <v>13.249282404753624</v>
      </c>
      <c r="D99" s="16">
        <f t="shared" si="7"/>
        <v>-3.5571428571428578</v>
      </c>
      <c r="E99" s="16">
        <f t="shared" si="8"/>
        <v>-16.806425261896482</v>
      </c>
      <c r="F99" s="16">
        <f t="shared" si="9"/>
        <v>1</v>
      </c>
      <c r="G99" s="52"/>
      <c r="H99" s="49" t="s">
        <v>51</v>
      </c>
      <c r="I99" s="49"/>
      <c r="J99" s="43">
        <f>(J96*I97-I96*J97)/(J96-I96)</f>
        <v>9.2005513933485581</v>
      </c>
    </row>
    <row r="100" spans="1:10" s="16" customFormat="1" x14ac:dyDescent="0.25">
      <c r="A100" s="50"/>
      <c r="B100" s="16">
        <f t="shared" si="5"/>
        <v>0</v>
      </c>
      <c r="C100" s="16">
        <f t="shared" si="6"/>
        <v>0</v>
      </c>
      <c r="D100" s="16">
        <f t="shared" si="7"/>
        <v>4.7428571428571429</v>
      </c>
      <c r="E100" s="16">
        <f t="shared" si="8"/>
        <v>4.7428571428571429</v>
      </c>
      <c r="F100" s="16">
        <f>F89</f>
        <v>0</v>
      </c>
      <c r="G100" s="52"/>
      <c r="H100" s="49" t="s">
        <v>52</v>
      </c>
      <c r="I100" s="49"/>
      <c r="J100" s="43">
        <f>(J99-J97)/J96</f>
        <v>-18.797505875566213</v>
      </c>
    </row>
    <row r="101" spans="1:10" s="16" customFormat="1" ht="15" customHeight="1" x14ac:dyDescent="0.25">
      <c r="A101" s="50" t="s">
        <v>54</v>
      </c>
      <c r="B101" s="51" t="s">
        <v>55</v>
      </c>
      <c r="C101" s="51"/>
      <c r="D101" s="51"/>
      <c r="E101" s="51"/>
      <c r="F101" s="51"/>
      <c r="G101" s="51"/>
      <c r="H101" s="51"/>
      <c r="I101" s="51"/>
      <c r="J101" s="51"/>
    </row>
    <row r="102" spans="1:10" s="16" customFormat="1" ht="15" customHeight="1" x14ac:dyDescent="0.25">
      <c r="A102" s="50"/>
      <c r="B102" s="19" t="s">
        <v>32</v>
      </c>
      <c r="C102" s="34" t="s">
        <v>25</v>
      </c>
      <c r="D102" s="35" t="s">
        <v>26</v>
      </c>
      <c r="E102" s="49"/>
      <c r="F102" s="49"/>
      <c r="G102" s="49"/>
      <c r="H102" s="49"/>
      <c r="I102" s="49"/>
      <c r="J102" s="49"/>
    </row>
    <row r="103" spans="1:10" s="16" customFormat="1" ht="15" customHeight="1" x14ac:dyDescent="0.25">
      <c r="A103" s="50"/>
      <c r="B103" s="34">
        <v>1</v>
      </c>
      <c r="C103" s="34">
        <f>G66-0.01</f>
        <v>-15.01</v>
      </c>
      <c r="D103" s="35">
        <f>H66</f>
        <v>8.3000000000000007</v>
      </c>
      <c r="E103" s="49"/>
      <c r="F103" s="49"/>
      <c r="G103" s="49"/>
      <c r="H103" s="49"/>
      <c r="I103" s="49"/>
      <c r="J103" s="49"/>
    </row>
    <row r="104" spans="1:10" s="16" customFormat="1" ht="15" customHeight="1" x14ac:dyDescent="0.25">
      <c r="A104" s="50"/>
      <c r="B104" s="34">
        <v>2</v>
      </c>
      <c r="C104" s="34">
        <f>G67</f>
        <v>-15</v>
      </c>
      <c r="D104" s="34">
        <f>H67</f>
        <v>0</v>
      </c>
      <c r="E104" s="49"/>
      <c r="F104" s="49"/>
      <c r="G104" s="49"/>
      <c r="H104" s="49"/>
      <c r="I104" s="49"/>
      <c r="J104" s="49"/>
    </row>
    <row r="105" spans="1:10" s="16" customFormat="1" ht="15.75" customHeight="1" x14ac:dyDescent="0.25">
      <c r="A105" s="50"/>
      <c r="B105" s="36"/>
      <c r="C105" s="36" t="s">
        <v>33</v>
      </c>
      <c r="D105" s="36" t="s">
        <v>34</v>
      </c>
      <c r="E105" s="49"/>
      <c r="F105" s="49"/>
      <c r="G105" s="49"/>
      <c r="H105" s="49"/>
      <c r="I105" s="49"/>
      <c r="J105" s="49"/>
    </row>
    <row r="106" spans="1:10" s="16" customFormat="1" ht="15.75" customHeight="1" x14ac:dyDescent="0.25">
      <c r="A106" s="50"/>
      <c r="B106" s="19" t="s">
        <v>35</v>
      </c>
      <c r="C106" s="44" cm="1">
        <f t="array" ref="C106:D106">LINEST(D103:D104,C103:C104,1)</f>
        <v>-830.00000000001785</v>
      </c>
      <c r="D106" s="38">
        <v>-12450.000000000267</v>
      </c>
      <c r="E106" s="49"/>
      <c r="F106" s="49"/>
      <c r="G106" s="49"/>
      <c r="H106" s="49"/>
      <c r="I106" s="49"/>
      <c r="J106" s="49"/>
    </row>
    <row r="107" spans="1:10" s="16" customFormat="1" ht="15" customHeight="1" x14ac:dyDescent="0.25">
      <c r="A107" s="50"/>
      <c r="B107" s="49" t="s">
        <v>38</v>
      </c>
      <c r="C107" s="49"/>
      <c r="D107" s="49"/>
      <c r="E107" s="49"/>
      <c r="F107" s="49"/>
      <c r="G107" s="49"/>
      <c r="H107" s="49"/>
      <c r="I107" s="49"/>
      <c r="J107" s="49"/>
    </row>
    <row r="108" spans="1:10" s="16" customFormat="1" ht="15" customHeight="1" x14ac:dyDescent="0.25">
      <c r="A108" s="50"/>
      <c r="B108" s="16" t="s">
        <v>39</v>
      </c>
      <c r="C108" s="16" t="s">
        <v>40</v>
      </c>
      <c r="D108" s="16" t="s">
        <v>26</v>
      </c>
      <c r="E108" s="16" t="s">
        <v>41</v>
      </c>
      <c r="F108" s="16" t="s">
        <v>42</v>
      </c>
      <c r="G108" s="16" t="s">
        <v>43</v>
      </c>
      <c r="H108" s="49" t="s">
        <v>44</v>
      </c>
      <c r="I108" s="49"/>
      <c r="J108" s="49"/>
    </row>
    <row r="109" spans="1:10" s="16" customFormat="1" ht="15" customHeight="1" x14ac:dyDescent="0.25">
      <c r="A109" s="50"/>
      <c r="B109" s="16">
        <f>B53</f>
        <v>-20</v>
      </c>
      <c r="C109" s="16">
        <f>C53</f>
        <v>2.884205393459915</v>
      </c>
      <c r="D109" s="16">
        <f>$C$106*B109+$D$106</f>
        <v>4150.0000000000891</v>
      </c>
      <c r="E109" s="16">
        <f t="shared" ref="E109:E117" si="10">D109-C109</f>
        <v>4147.1157946066296</v>
      </c>
      <c r="F109" s="16">
        <f>IF(SIGN(E109*E110)=1,0,1)</f>
        <v>1</v>
      </c>
      <c r="G109" s="52">
        <f>MATCH(1,F109:F117,0)</f>
        <v>1</v>
      </c>
      <c r="H109" s="16" t="s">
        <v>25</v>
      </c>
      <c r="I109" s="16" t="s">
        <v>45</v>
      </c>
      <c r="J109" s="16" t="s">
        <v>46</v>
      </c>
    </row>
    <row r="110" spans="1:10" s="16" customFormat="1" ht="15" customHeight="1" x14ac:dyDescent="0.25">
      <c r="A110" s="50"/>
      <c r="B110" s="16">
        <f t="shared" ref="B110:C117" si="11">B54</f>
        <v>-15</v>
      </c>
      <c r="C110" s="16">
        <f t="shared" si="11"/>
        <v>4.1995798034496419</v>
      </c>
      <c r="D110" s="16">
        <f>$C$106*B110+$D$106</f>
        <v>0</v>
      </c>
      <c r="E110" s="16">
        <f t="shared" si="10"/>
        <v>-4.1995798034496419</v>
      </c>
      <c r="F110" s="16">
        <f t="shared" ref="F110:F116" si="12">IF(SIGN(E110*E111)=1,0,1)</f>
        <v>0</v>
      </c>
      <c r="G110" s="52"/>
      <c r="H110" s="16">
        <f>INDEX(B109:B117,G109)</f>
        <v>-20</v>
      </c>
      <c r="I110" s="16">
        <f>INDEX(C109:C117,G109)</f>
        <v>2.884205393459915</v>
      </c>
      <c r="J110" s="16">
        <f>INDEX(D109:D117,G109)</f>
        <v>4150.0000000000891</v>
      </c>
    </row>
    <row r="111" spans="1:10" s="16" customFormat="1" ht="15" customHeight="1" x14ac:dyDescent="0.25">
      <c r="A111" s="50"/>
      <c r="B111" s="16">
        <f t="shared" si="11"/>
        <v>-7</v>
      </c>
      <c r="C111" s="16">
        <f t="shared" si="11"/>
        <v>5.5500922014138361</v>
      </c>
      <c r="D111" s="16">
        <f t="shared" ref="D111:D117" si="13">$C$106*B111+$D$106</f>
        <v>-6640.0000000001428</v>
      </c>
      <c r="E111" s="16">
        <f t="shared" si="10"/>
        <v>-6645.5500922015563</v>
      </c>
      <c r="F111" s="16">
        <f t="shared" si="12"/>
        <v>0</v>
      </c>
      <c r="G111" s="52"/>
      <c r="H111" s="16">
        <f>INDEX(B109:B117,G109+1)</f>
        <v>-15</v>
      </c>
      <c r="I111" s="16">
        <f>INDEX(C109:C117,G109+1)</f>
        <v>4.1995798034496419</v>
      </c>
      <c r="J111" s="16">
        <f>INDEX(D109:D117,G109+1)</f>
        <v>0</v>
      </c>
    </row>
    <row r="112" spans="1:10" s="16" customFormat="1" ht="15" customHeight="1" x14ac:dyDescent="0.25">
      <c r="A112" s="50"/>
      <c r="B112" s="16">
        <f t="shared" si="11"/>
        <v>2</v>
      </c>
      <c r="C112" s="16">
        <f t="shared" si="11"/>
        <v>6.4447525743740055</v>
      </c>
      <c r="D112" s="16">
        <f t="shared" si="13"/>
        <v>-14110.000000000304</v>
      </c>
      <c r="E112" s="16">
        <f t="shared" si="10"/>
        <v>-14116.444752574678</v>
      </c>
      <c r="F112" s="16">
        <f t="shared" si="12"/>
        <v>0</v>
      </c>
      <c r="G112" s="52"/>
      <c r="H112" s="49" t="s">
        <v>47</v>
      </c>
      <c r="I112" s="49"/>
      <c r="J112" s="49"/>
    </row>
    <row r="113" spans="1:11" s="16" customFormat="1" ht="15" customHeight="1" x14ac:dyDescent="0.25">
      <c r="A113" s="50"/>
      <c r="B113" s="16">
        <f t="shared" si="11"/>
        <v>7</v>
      </c>
      <c r="C113" s="16">
        <f t="shared" si="11"/>
        <v>7.3394129473341749</v>
      </c>
      <c r="D113" s="16">
        <f>$C$106*B113+$D$106</f>
        <v>-18260.000000000393</v>
      </c>
      <c r="E113" s="16">
        <f t="shared" si="10"/>
        <v>-18267.339412947727</v>
      </c>
      <c r="F113" s="16">
        <f t="shared" si="12"/>
        <v>0</v>
      </c>
      <c r="G113" s="52"/>
      <c r="H113" s="34" t="s">
        <v>48</v>
      </c>
      <c r="I113" s="16">
        <f>SLOPE(I110:I111,H110:H111)</f>
        <v>0.26307488199794538</v>
      </c>
      <c r="J113" s="16">
        <f>SLOPE(J110:J111,H110:H111)</f>
        <v>-830.00000000001774</v>
      </c>
    </row>
    <row r="114" spans="1:11" s="16" customFormat="1" ht="15" customHeight="1" x14ac:dyDescent="0.25">
      <c r="A114" s="50"/>
      <c r="B114" s="16">
        <f t="shared" si="11"/>
        <v>14</v>
      </c>
      <c r="C114" s="16">
        <f t="shared" si="11"/>
        <v>8.2586256440453791</v>
      </c>
      <c r="D114" s="16">
        <f t="shared" si="13"/>
        <v>-24070.000000000517</v>
      </c>
      <c r="E114" s="16">
        <f t="shared" si="10"/>
        <v>-24078.258625644561</v>
      </c>
      <c r="F114" s="16">
        <f t="shared" si="12"/>
        <v>0</v>
      </c>
      <c r="G114" s="52"/>
      <c r="H114" s="34" t="s">
        <v>49</v>
      </c>
      <c r="I114" s="16">
        <f>INTERCEPT(I110:I111,H110:H111)</f>
        <v>8.1457030334188225</v>
      </c>
      <c r="J114" s="16">
        <f>INTERCEPT(J110:J111,H110:H111)</f>
        <v>-12450.000000000266</v>
      </c>
    </row>
    <row r="115" spans="1:11" s="16" customFormat="1" ht="15.75" customHeight="1" x14ac:dyDescent="0.25">
      <c r="A115" s="50"/>
      <c r="B115" s="16">
        <f t="shared" si="11"/>
        <v>25</v>
      </c>
      <c r="C115" s="16">
        <f t="shared" si="11"/>
        <v>7.5400983013491558</v>
      </c>
      <c r="D115" s="16">
        <f t="shared" si="13"/>
        <v>-33200.000000000713</v>
      </c>
      <c r="E115" s="16">
        <f t="shared" si="10"/>
        <v>-33207.540098302059</v>
      </c>
      <c r="F115" s="16">
        <f t="shared" si="12"/>
        <v>0</v>
      </c>
      <c r="G115" s="52"/>
      <c r="H115" s="49" t="s">
        <v>50</v>
      </c>
      <c r="I115" s="49"/>
      <c r="J115" s="49"/>
      <c r="K115" s="45" t="s">
        <v>56</v>
      </c>
    </row>
    <row r="116" spans="1:11" s="16" customFormat="1" ht="15" customHeight="1" x14ac:dyDescent="0.25">
      <c r="A116" s="50"/>
      <c r="B116" s="16">
        <f t="shared" si="11"/>
        <v>35</v>
      </c>
      <c r="C116" s="16">
        <f t="shared" si="11"/>
        <v>7.2492824047536235</v>
      </c>
      <c r="D116" s="16">
        <f t="shared" si="13"/>
        <v>-41500.000000000895</v>
      </c>
      <c r="E116" s="16">
        <f t="shared" si="10"/>
        <v>-41507.249282405646</v>
      </c>
      <c r="F116" s="16">
        <f t="shared" si="12"/>
        <v>0</v>
      </c>
      <c r="G116" s="52"/>
      <c r="H116" s="49" t="s">
        <v>52</v>
      </c>
      <c r="I116" s="49"/>
      <c r="J116" s="43">
        <f>(J113*I114-I113*J114)/(J113-I113)</f>
        <v>4.1982491361049687</v>
      </c>
      <c r="K116" s="16">
        <f>J116</f>
        <v>4.1982491361049687</v>
      </c>
    </row>
    <row r="117" spans="1:11" s="16" customFormat="1" ht="15.75" customHeight="1" x14ac:dyDescent="0.25">
      <c r="A117" s="50"/>
      <c r="B117" s="16">
        <f t="shared" si="11"/>
        <v>0</v>
      </c>
      <c r="C117" s="16">
        <f t="shared" si="11"/>
        <v>0</v>
      </c>
      <c r="D117" s="16">
        <f t="shared" si="13"/>
        <v>-12450.000000000267</v>
      </c>
      <c r="E117" s="16">
        <f t="shared" si="10"/>
        <v>-12450.000000000267</v>
      </c>
      <c r="F117" s="16">
        <f>F89</f>
        <v>0</v>
      </c>
      <c r="G117" s="52"/>
      <c r="H117" s="49" t="s">
        <v>51</v>
      </c>
      <c r="I117" s="49"/>
      <c r="J117" s="43">
        <f>ROUND((J116-J114)/J113,1)</f>
        <v>-15</v>
      </c>
      <c r="K117" s="33">
        <f>G63</f>
        <v>-20</v>
      </c>
    </row>
    <row r="118" spans="1:11" s="16" customFormat="1" ht="15" customHeight="1" x14ac:dyDescent="0.25">
      <c r="A118" s="50"/>
      <c r="B118" s="49" t="s">
        <v>53</v>
      </c>
      <c r="C118" s="49"/>
      <c r="D118" s="49"/>
      <c r="E118" s="49"/>
      <c r="F118" s="49"/>
      <c r="G118" s="49"/>
      <c r="H118" s="49"/>
      <c r="I118" s="49"/>
      <c r="J118" s="49"/>
    </row>
    <row r="119" spans="1:11" s="16" customFormat="1" ht="15" customHeight="1" x14ac:dyDescent="0.25">
      <c r="A119" s="50"/>
      <c r="B119" s="16" t="s">
        <v>39</v>
      </c>
      <c r="C119" s="16" t="s">
        <v>40</v>
      </c>
      <c r="D119" s="16" t="s">
        <v>26</v>
      </c>
      <c r="E119" s="16" t="s">
        <v>41</v>
      </c>
      <c r="F119" s="16" t="s">
        <v>42</v>
      </c>
      <c r="G119" s="16" t="s">
        <v>43</v>
      </c>
      <c r="H119" s="49" t="s">
        <v>44</v>
      </c>
      <c r="I119" s="49"/>
      <c r="J119" s="49"/>
    </row>
    <row r="120" spans="1:11" s="16" customFormat="1" ht="15" customHeight="1" x14ac:dyDescent="0.25">
      <c r="A120" s="50"/>
      <c r="B120" s="16">
        <f>B109</f>
        <v>-20</v>
      </c>
      <c r="C120" s="16">
        <f>D53</f>
        <v>8.884205393459915</v>
      </c>
      <c r="D120" s="16">
        <f>$C$106*B120+$D$106</f>
        <v>4150.0000000000891</v>
      </c>
      <c r="E120" s="16">
        <f>D120-C120</f>
        <v>4141.1157946066296</v>
      </c>
      <c r="F120" s="16">
        <f>IF(SIGN(E120*E121)=1,0,1)</f>
        <v>1</v>
      </c>
      <c r="G120" s="52">
        <f>MATCH(1,F120:F128,0)</f>
        <v>1</v>
      </c>
      <c r="H120" s="16" t="s">
        <v>25</v>
      </c>
      <c r="I120" s="16" t="s">
        <v>45</v>
      </c>
      <c r="J120" s="16" t="s">
        <v>46</v>
      </c>
    </row>
    <row r="121" spans="1:11" s="16" customFormat="1" ht="15" customHeight="1" x14ac:dyDescent="0.25">
      <c r="A121" s="50"/>
      <c r="B121" s="16">
        <f t="shared" ref="B121:B128" si="14">B110</f>
        <v>-15</v>
      </c>
      <c r="C121" s="16">
        <f t="shared" ref="C121:C128" si="15">D54</f>
        <v>10.199579803449641</v>
      </c>
      <c r="D121" s="16">
        <f t="shared" ref="D121:D128" si="16">$C$106*B121+$D$106</f>
        <v>0</v>
      </c>
      <c r="E121" s="16">
        <f t="shared" ref="E121:E128" si="17">D121-C121</f>
        <v>-10.199579803449641</v>
      </c>
      <c r="F121" s="16">
        <f t="shared" ref="F121:F127" si="18">IF(SIGN(E121*E122)=1,0,1)</f>
        <v>0</v>
      </c>
      <c r="G121" s="52"/>
      <c r="H121" s="16">
        <f>INDEX(B120:B128,G120)</f>
        <v>-20</v>
      </c>
      <c r="I121" s="16">
        <f>INDEX(C120:C128,G120)</f>
        <v>8.884205393459915</v>
      </c>
      <c r="J121" s="16">
        <f>INDEX(D120:D128,G120)</f>
        <v>4150.0000000000891</v>
      </c>
    </row>
    <row r="122" spans="1:11" s="16" customFormat="1" ht="15" customHeight="1" x14ac:dyDescent="0.25">
      <c r="A122" s="50"/>
      <c r="B122" s="16">
        <f t="shared" si="14"/>
        <v>-7</v>
      </c>
      <c r="C122" s="16">
        <f t="shared" si="15"/>
        <v>11.550092201413836</v>
      </c>
      <c r="D122" s="16">
        <f t="shared" si="16"/>
        <v>-6640.0000000001428</v>
      </c>
      <c r="E122" s="16">
        <f t="shared" si="17"/>
        <v>-6651.5500922015563</v>
      </c>
      <c r="F122" s="16">
        <f t="shared" si="18"/>
        <v>0</v>
      </c>
      <c r="G122" s="52"/>
      <c r="H122" s="16">
        <f>INDEX(B120:B128,G120+1)</f>
        <v>-15</v>
      </c>
      <c r="I122" s="16">
        <f>INDEX(C120:C128,G120+1)</f>
        <v>10.199579803449641</v>
      </c>
      <c r="J122" s="16">
        <f>INDEX(D120:D128,G120+1)</f>
        <v>0</v>
      </c>
    </row>
    <row r="123" spans="1:11" s="16" customFormat="1" ht="15" customHeight="1" x14ac:dyDescent="0.25">
      <c r="A123" s="50"/>
      <c r="B123" s="16">
        <f t="shared" si="14"/>
        <v>2</v>
      </c>
      <c r="C123" s="16">
        <f t="shared" si="15"/>
        <v>12.444752574374006</v>
      </c>
      <c r="D123" s="16">
        <f t="shared" si="16"/>
        <v>-14110.000000000304</v>
      </c>
      <c r="E123" s="16">
        <f t="shared" si="17"/>
        <v>-14122.444752574678</v>
      </c>
      <c r="F123" s="16">
        <f t="shared" si="18"/>
        <v>0</v>
      </c>
      <c r="G123" s="52"/>
      <c r="H123" s="49" t="s">
        <v>47</v>
      </c>
      <c r="I123" s="49"/>
      <c r="J123" s="49"/>
    </row>
    <row r="124" spans="1:11" s="16" customFormat="1" ht="15" customHeight="1" x14ac:dyDescent="0.25">
      <c r="A124" s="50"/>
      <c r="B124" s="16">
        <f t="shared" si="14"/>
        <v>7</v>
      </c>
      <c r="C124" s="16">
        <f t="shared" si="15"/>
        <v>13.339412947334175</v>
      </c>
      <c r="D124" s="16">
        <f t="shared" si="16"/>
        <v>-18260.000000000393</v>
      </c>
      <c r="E124" s="16">
        <f t="shared" si="17"/>
        <v>-18273.339412947727</v>
      </c>
      <c r="F124" s="16">
        <f t="shared" si="18"/>
        <v>0</v>
      </c>
      <c r="G124" s="52"/>
      <c r="H124" s="34" t="s">
        <v>48</v>
      </c>
      <c r="I124" s="16">
        <f>SLOPE(I121:I122,H121:H122)</f>
        <v>0.26307488199794521</v>
      </c>
      <c r="J124" s="16">
        <f>SLOPE(J121:J122,H121:H122)</f>
        <v>-830.00000000001774</v>
      </c>
    </row>
    <row r="125" spans="1:11" s="16" customFormat="1" ht="15" customHeight="1" x14ac:dyDescent="0.25">
      <c r="A125" s="50"/>
      <c r="B125" s="16">
        <f t="shared" si="14"/>
        <v>14</v>
      </c>
      <c r="C125" s="16">
        <f t="shared" si="15"/>
        <v>14.258625644045379</v>
      </c>
      <c r="D125" s="16">
        <f t="shared" si="16"/>
        <v>-24070.000000000517</v>
      </c>
      <c r="E125" s="16">
        <f>D125-C125</f>
        <v>-24084.258625644561</v>
      </c>
      <c r="F125" s="16">
        <f>IF(SIGN(E125*E126)=1,0,1)</f>
        <v>0</v>
      </c>
      <c r="G125" s="52"/>
      <c r="H125" s="34" t="s">
        <v>49</v>
      </c>
      <c r="I125" s="16">
        <f>INTERCEPT(I121:I122,H121:H122)</f>
        <v>14.145703033418819</v>
      </c>
      <c r="J125" s="16">
        <f>INTERCEPT(J121:J122,H121:H122)</f>
        <v>-12450.000000000266</v>
      </c>
    </row>
    <row r="126" spans="1:11" s="16" customFormat="1" ht="15.75" customHeight="1" x14ac:dyDescent="0.25">
      <c r="A126" s="50"/>
      <c r="B126" s="16">
        <f t="shared" si="14"/>
        <v>25</v>
      </c>
      <c r="C126" s="16">
        <f t="shared" si="15"/>
        <v>13.540098301349156</v>
      </c>
      <c r="D126" s="16">
        <f t="shared" si="16"/>
        <v>-33200.000000000713</v>
      </c>
      <c r="E126" s="16">
        <f t="shared" si="17"/>
        <v>-33213.540098302059</v>
      </c>
      <c r="F126" s="16">
        <f t="shared" si="18"/>
        <v>0</v>
      </c>
      <c r="G126" s="52"/>
      <c r="H126" s="49" t="s">
        <v>50</v>
      </c>
      <c r="I126" s="49"/>
      <c r="J126" s="49"/>
      <c r="K126" s="45" t="s">
        <v>56</v>
      </c>
    </row>
    <row r="127" spans="1:11" s="16" customFormat="1" x14ac:dyDescent="0.25">
      <c r="A127" s="50"/>
      <c r="B127" s="16">
        <f t="shared" si="14"/>
        <v>35</v>
      </c>
      <c r="C127" s="16">
        <f t="shared" si="15"/>
        <v>13.249282404753624</v>
      </c>
      <c r="D127" s="16">
        <f t="shared" si="16"/>
        <v>-41500.000000000895</v>
      </c>
      <c r="E127" s="16">
        <f t="shared" si="17"/>
        <v>-41513.249282405646</v>
      </c>
      <c r="F127" s="16">
        <f t="shared" si="18"/>
        <v>0</v>
      </c>
      <c r="G127" s="52"/>
      <c r="H127" s="49" t="s">
        <v>52</v>
      </c>
      <c r="I127" s="49"/>
      <c r="J127" s="43">
        <f>(J124*I125-I124*J125)/(J124-I124)</f>
        <v>10.196347992552111</v>
      </c>
      <c r="K127" s="16">
        <f>J127</f>
        <v>10.196347992552111</v>
      </c>
    </row>
    <row r="128" spans="1:11" s="16" customFormat="1" x14ac:dyDescent="0.25">
      <c r="A128" s="50"/>
      <c r="B128" s="16">
        <f t="shared" si="14"/>
        <v>0</v>
      </c>
      <c r="C128" s="16">
        <f t="shared" si="15"/>
        <v>0</v>
      </c>
      <c r="D128" s="16">
        <f t="shared" si="16"/>
        <v>-12450.000000000267</v>
      </c>
      <c r="E128" s="16">
        <f t="shared" si="17"/>
        <v>-12450.000000000267</v>
      </c>
      <c r="F128" s="16">
        <f>F89</f>
        <v>0</v>
      </c>
      <c r="G128" s="52"/>
      <c r="H128" s="49" t="s">
        <v>51</v>
      </c>
      <c r="I128" s="49"/>
      <c r="J128" s="43">
        <f>ROUND((J127-J125)/J124,1)</f>
        <v>-15</v>
      </c>
      <c r="K128" s="33">
        <f>G63</f>
        <v>-20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6" customFormat="1" x14ac:dyDescent="0.25"/>
    <row r="377" s="16" customFormat="1" x14ac:dyDescent="0.25"/>
    <row r="378" s="16" customFormat="1" x14ac:dyDescent="0.25"/>
    <row r="379" s="16" customFormat="1" x14ac:dyDescent="0.25"/>
    <row r="380" s="16" customFormat="1" x14ac:dyDescent="0.25"/>
    <row r="381" s="16" customFormat="1" x14ac:dyDescent="0.25"/>
    <row r="382" s="16" customFormat="1" x14ac:dyDescent="0.25"/>
    <row r="383" s="16" customFormat="1" x14ac:dyDescent="0.25"/>
    <row r="384" s="16" customFormat="1" x14ac:dyDescent="0.25"/>
    <row r="385" s="16" customFormat="1" x14ac:dyDescent="0.25"/>
    <row r="386" s="16" customFormat="1" x14ac:dyDescent="0.25"/>
    <row r="387" s="16" customFormat="1" x14ac:dyDescent="0.25"/>
    <row r="388" s="16" customFormat="1" x14ac:dyDescent="0.25"/>
    <row r="389" s="16" customFormat="1" x14ac:dyDescent="0.25"/>
    <row r="390" s="16" customFormat="1" x14ac:dyDescent="0.25"/>
    <row r="391" s="16" customFormat="1" x14ac:dyDescent="0.25"/>
    <row r="392" s="16" customFormat="1" x14ac:dyDescent="0.25"/>
    <row r="393" s="16" customFormat="1" x14ac:dyDescent="0.25"/>
    <row r="394" s="16" customFormat="1" x14ac:dyDescent="0.25"/>
    <row r="395" s="16" customFormat="1" x14ac:dyDescent="0.25"/>
    <row r="396" s="16" customFormat="1" x14ac:dyDescent="0.25"/>
    <row r="397" s="16" customFormat="1" x14ac:dyDescent="0.25"/>
    <row r="398" s="16" customFormat="1" x14ac:dyDescent="0.25"/>
    <row r="399" s="16" customFormat="1" x14ac:dyDescent="0.25"/>
    <row r="400" s="16" customFormat="1" x14ac:dyDescent="0.25"/>
    <row r="401" s="16" customFormat="1" x14ac:dyDescent="0.25"/>
    <row r="402" s="16" customFormat="1" x14ac:dyDescent="0.25"/>
    <row r="403" s="16" customFormat="1" x14ac:dyDescent="0.25"/>
    <row r="404" s="16" customFormat="1" x14ac:dyDescent="0.25"/>
    <row r="405" s="16" customFormat="1" x14ac:dyDescent="0.25"/>
    <row r="406" s="16" customFormat="1" x14ac:dyDescent="0.25"/>
    <row r="407" s="16" customFormat="1" x14ac:dyDescent="0.25"/>
    <row r="408" s="16" customFormat="1" x14ac:dyDescent="0.25"/>
    <row r="409" s="18" customFormat="1" x14ac:dyDescent="0.25"/>
    <row r="410" s="18" customFormat="1" x14ac:dyDescent="0.25"/>
    <row r="411" s="18" customFormat="1" x14ac:dyDescent="0.25"/>
    <row r="412" s="18" customFormat="1" x14ac:dyDescent="0.25"/>
    <row r="413" s="18" customFormat="1" x14ac:dyDescent="0.25"/>
    <row r="414" s="18" customFormat="1" x14ac:dyDescent="0.25"/>
    <row r="415" s="18" customFormat="1" x14ac:dyDescent="0.25"/>
    <row r="416" s="18" customFormat="1" x14ac:dyDescent="0.25"/>
    <row r="417" s="18" customFormat="1" x14ac:dyDescent="0.25"/>
    <row r="418" s="18" customFormat="1" x14ac:dyDescent="0.25"/>
    <row r="419" s="18" customFormat="1" x14ac:dyDescent="0.25"/>
    <row r="420" s="18" customFormat="1" x14ac:dyDescent="0.25"/>
    <row r="421" s="18" customFormat="1" x14ac:dyDescent="0.25"/>
    <row r="422" s="18" customFormat="1" x14ac:dyDescent="0.25"/>
    <row r="423" s="18" customFormat="1" x14ac:dyDescent="0.25"/>
    <row r="424" s="18" customFormat="1" x14ac:dyDescent="0.25"/>
    <row r="425" s="18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6Q4mbxTN82i5a3RhrXCvaiunLBcSLFjiFdcCGSeC/SEvgVGVWo5gC5S3azDSTLLxiclmYeK+jABqKDs/jorS7w==" saltValue="O7SmwjrbMxFZkIP2xusk5A==" spinCount="100000" sheet="1" objects="1" scenario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7" xr:uid="{9702080D-5826-4EEF-8D6F-DA7FB9F4956B}">
      <formula1>$G$55:$G$56</formula1>
    </dataValidation>
    <dataValidation type="list" allowBlank="1" showInputMessage="1" showErrorMessage="1" sqref="C10" xr:uid="{E86651CC-3653-45FA-B640-2B6833DB2EAC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32A1-1A27-46DB-BAC6-5360598161A4}">
  <sheetPr codeName="List6">
    <pageSetUpPr fitToPage="1"/>
  </sheetPr>
  <dimension ref="A1:BT703"/>
  <sheetViews>
    <sheetView zoomScale="70" zoomScaleNormal="70" workbookViewId="0">
      <selection activeCell="C9" sqref="C9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9.9499999999999993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9.9499999999999993" customHeight="1" thickBot="1" x14ac:dyDescent="0.3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13" x14ac:dyDescent="0.25">
      <c r="A4" s="1"/>
      <c r="B4" s="70" t="s">
        <v>1</v>
      </c>
      <c r="C4" s="70"/>
      <c r="D4" s="7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70"/>
      <c r="C5" s="70"/>
      <c r="D5" s="7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59" t="s">
        <v>2</v>
      </c>
      <c r="B6" s="60"/>
      <c r="C6" s="3">
        <v>-18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59" t="s">
        <v>4</v>
      </c>
      <c r="B7" s="60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59" t="s">
        <v>5</v>
      </c>
      <c r="B8" s="60"/>
      <c r="C8" s="3">
        <v>5.6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59" t="s">
        <v>9</v>
      </c>
      <c r="B10" s="60"/>
      <c r="C10" s="3" t="s">
        <v>20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11</v>
      </c>
      <c r="C11" s="17">
        <f>D64</f>
        <v>7.26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55" t="s">
        <v>12</v>
      </c>
      <c r="F12" s="55"/>
      <c r="G12" s="55"/>
      <c r="H12" s="55"/>
      <c r="I12" s="55"/>
      <c r="J12" s="55"/>
      <c r="K12" s="55"/>
      <c r="L12" s="55"/>
      <c r="M12" s="2"/>
    </row>
    <row r="13" spans="1:13" x14ac:dyDescent="0.25">
      <c r="A13" s="1"/>
      <c r="B13" s="56" t="s">
        <v>13</v>
      </c>
      <c r="C13" s="57"/>
      <c r="D13" s="57"/>
      <c r="E13" s="55"/>
      <c r="F13" s="55"/>
      <c r="G13" s="55"/>
      <c r="H13" s="55"/>
      <c r="I13" s="55"/>
      <c r="J13" s="55"/>
      <c r="K13" s="55"/>
      <c r="L13" s="55"/>
      <c r="M13" s="2"/>
    </row>
    <row r="14" spans="1:13" x14ac:dyDescent="0.25">
      <c r="A14" s="1"/>
      <c r="B14" s="57"/>
      <c r="C14" s="57"/>
      <c r="D14" s="57"/>
      <c r="E14" s="55"/>
      <c r="F14" s="55"/>
      <c r="G14" s="55"/>
      <c r="H14" s="55"/>
      <c r="I14" s="55"/>
      <c r="J14" s="55"/>
      <c r="K14" s="55"/>
      <c r="L14" s="55"/>
      <c r="M14" s="2"/>
    </row>
    <row r="15" spans="1:13" x14ac:dyDescent="0.25">
      <c r="A15" s="1"/>
      <c r="B15" s="57"/>
      <c r="C15" s="57"/>
      <c r="D15" s="57"/>
      <c r="E15" s="55"/>
      <c r="F15" s="55"/>
      <c r="G15" s="55"/>
      <c r="H15" s="55"/>
      <c r="I15" s="55"/>
      <c r="J15" s="55"/>
      <c r="K15" s="55"/>
      <c r="L15" s="55"/>
      <c r="M15" s="2"/>
    </row>
    <row r="16" spans="1:13" x14ac:dyDescent="0.25">
      <c r="A16" s="1"/>
      <c r="B16" s="57"/>
      <c r="C16" s="57"/>
      <c r="D16" s="57"/>
      <c r="E16" s="55"/>
      <c r="F16" s="55"/>
      <c r="G16" s="55"/>
      <c r="H16" s="55"/>
      <c r="I16" s="55"/>
      <c r="J16" s="55"/>
      <c r="K16" s="55"/>
      <c r="L16" s="55"/>
      <c r="M16" s="2"/>
    </row>
    <row r="17" spans="1:13" x14ac:dyDescent="0.25">
      <c r="A17" s="1"/>
      <c r="B17" s="57"/>
      <c r="C17" s="57"/>
      <c r="D17" s="57"/>
      <c r="E17" s="55"/>
      <c r="F17" s="55"/>
      <c r="G17" s="55"/>
      <c r="H17" s="55"/>
      <c r="I17" s="55"/>
      <c r="J17" s="55"/>
      <c r="K17" s="55"/>
      <c r="L17" s="55"/>
      <c r="M17" s="2"/>
    </row>
    <row r="18" spans="1:13" x14ac:dyDescent="0.25">
      <c r="A18" s="1"/>
      <c r="B18" s="57"/>
      <c r="C18" s="57"/>
      <c r="D18" s="57"/>
      <c r="E18" s="55"/>
      <c r="F18" s="55"/>
      <c r="G18" s="55"/>
      <c r="H18" s="55"/>
      <c r="I18" s="55"/>
      <c r="J18" s="55"/>
      <c r="K18" s="55"/>
      <c r="L18" s="55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50" t="s">
        <v>14</v>
      </c>
      <c r="B52" s="21" t="s">
        <v>15</v>
      </c>
      <c r="C52" s="21" t="s">
        <v>16</v>
      </c>
      <c r="D52" s="21" t="s">
        <v>17</v>
      </c>
      <c r="E52" s="51" t="s">
        <v>18</v>
      </c>
      <c r="F52" s="51"/>
      <c r="G52" s="51"/>
      <c r="H52" s="51"/>
    </row>
    <row r="53" spans="1:13" s="16" customFormat="1" x14ac:dyDescent="0.25">
      <c r="A53" s="50"/>
      <c r="B53" s="22">
        <v>-20</v>
      </c>
      <c r="C53" s="48"/>
      <c r="D53" s="24"/>
      <c r="E53" s="58" t="s">
        <v>19</v>
      </c>
      <c r="F53" s="58"/>
      <c r="G53" s="25" t="s">
        <v>10</v>
      </c>
    </row>
    <row r="54" spans="1:13" s="16" customFormat="1" x14ac:dyDescent="0.25">
      <c r="A54" s="50"/>
      <c r="B54" s="22">
        <v>-15</v>
      </c>
      <c r="C54" s="46">
        <v>2.9746671785376124</v>
      </c>
      <c r="D54" s="24">
        <f t="shared" ref="D54:D60" si="0">C54+6</f>
        <v>8.9746671785376115</v>
      </c>
      <c r="E54" s="58"/>
      <c r="F54" s="58"/>
      <c r="G54" s="25" t="s">
        <v>20</v>
      </c>
    </row>
    <row r="55" spans="1:13" s="16" customFormat="1" x14ac:dyDescent="0.25">
      <c r="A55" s="50"/>
      <c r="B55" s="22">
        <v>-7</v>
      </c>
      <c r="C55" s="46">
        <v>4.2619197522044576</v>
      </c>
      <c r="D55" s="24">
        <f t="shared" si="0"/>
        <v>10.261919752204458</v>
      </c>
      <c r="E55" s="58" t="s">
        <v>21</v>
      </c>
      <c r="F55" s="58"/>
      <c r="G55" s="25">
        <v>15</v>
      </c>
    </row>
    <row r="56" spans="1:13" s="16" customFormat="1" x14ac:dyDescent="0.25">
      <c r="A56" s="50"/>
      <c r="B56" s="22">
        <v>2</v>
      </c>
      <c r="C56" s="46">
        <v>5.1011751729004482</v>
      </c>
      <c r="D56" s="24">
        <f t="shared" si="0"/>
        <v>11.101175172900447</v>
      </c>
      <c r="E56" s="58"/>
      <c r="F56" s="58"/>
      <c r="G56" s="25">
        <v>20</v>
      </c>
    </row>
    <row r="57" spans="1:13" s="16" customFormat="1" x14ac:dyDescent="0.25">
      <c r="A57" s="50"/>
      <c r="B57" s="22">
        <v>7</v>
      </c>
      <c r="C57" s="46">
        <v>6.8515699299134738</v>
      </c>
      <c r="D57" s="24">
        <f t="shared" si="0"/>
        <v>12.851569929913474</v>
      </c>
      <c r="E57" s="58" t="s">
        <v>22</v>
      </c>
      <c r="F57" s="58"/>
      <c r="G57" s="25">
        <v>-12</v>
      </c>
    </row>
    <row r="58" spans="1:13" s="16" customFormat="1" x14ac:dyDescent="0.25">
      <c r="A58" s="50"/>
      <c r="B58" s="22">
        <v>14</v>
      </c>
      <c r="C58" s="46">
        <v>7.229355366638976</v>
      </c>
      <c r="D58" s="24">
        <f t="shared" si="0"/>
        <v>13.229355366638977</v>
      </c>
      <c r="E58" s="58"/>
      <c r="F58" s="58"/>
      <c r="G58" s="25">
        <v>-15</v>
      </c>
    </row>
    <row r="59" spans="1:13" s="16" customFormat="1" x14ac:dyDescent="0.25">
      <c r="A59" s="50"/>
      <c r="B59" s="22">
        <v>25</v>
      </c>
      <c r="C59" s="46">
        <v>6.9816927909952575</v>
      </c>
      <c r="D59" s="24">
        <f t="shared" si="0"/>
        <v>12.981692790995258</v>
      </c>
      <c r="E59" s="58"/>
      <c r="F59" s="58"/>
      <c r="G59" s="25">
        <v>-17</v>
      </c>
    </row>
    <row r="60" spans="1:13" s="16" customFormat="1" x14ac:dyDescent="0.25">
      <c r="A60" s="50"/>
      <c r="B60" s="22">
        <v>35</v>
      </c>
      <c r="C60" s="46">
        <v>6.6721366016661818</v>
      </c>
      <c r="D60" s="24">
        <f t="shared" si="0"/>
        <v>12.672136601666182</v>
      </c>
      <c r="E60" s="58"/>
      <c r="F60" s="58"/>
      <c r="G60" s="25">
        <v>-20</v>
      </c>
    </row>
    <row r="61" spans="1:13" s="16" customFormat="1" x14ac:dyDescent="0.25">
      <c r="A61" s="50"/>
      <c r="B61" s="26"/>
      <c r="C61" s="27"/>
      <c r="D61" s="24"/>
    </row>
    <row r="62" spans="1:13" s="16" customFormat="1" ht="15" customHeight="1" x14ac:dyDescent="0.25">
      <c r="A62" s="50" t="s">
        <v>23</v>
      </c>
      <c r="B62" s="25" t="s">
        <v>24</v>
      </c>
      <c r="C62" s="28" t="s">
        <v>25</v>
      </c>
      <c r="D62" s="28" t="s">
        <v>26</v>
      </c>
      <c r="E62" s="25"/>
      <c r="F62" s="54" t="s">
        <v>27</v>
      </c>
      <c r="G62" s="19" t="s">
        <v>25</v>
      </c>
      <c r="H62" s="19" t="s">
        <v>26</v>
      </c>
    </row>
    <row r="63" spans="1:13" s="16" customFormat="1" ht="15" customHeight="1" x14ac:dyDescent="0.25">
      <c r="A63" s="50"/>
      <c r="B63" s="29" t="s">
        <v>28</v>
      </c>
      <c r="C63" s="28">
        <f>C7</f>
        <v>15</v>
      </c>
      <c r="D63" s="28">
        <f>C6</f>
        <v>-18</v>
      </c>
      <c r="E63" s="28" t="s">
        <v>3</v>
      </c>
      <c r="F63" s="54"/>
      <c r="G63" s="30">
        <v>-15</v>
      </c>
      <c r="H63" s="19">
        <f>D64</f>
        <v>7.26</v>
      </c>
    </row>
    <row r="64" spans="1:13" s="16" customFormat="1" ht="15.75" customHeight="1" x14ac:dyDescent="0.25">
      <c r="A64" s="50"/>
      <c r="B64" s="29" t="s">
        <v>5</v>
      </c>
      <c r="C64" s="31">
        <v>0</v>
      </c>
      <c r="D64" s="28">
        <f>IF(C10="OTOPNÁ TĚLESA",(C8+0.25*C9)*1.1,(C8+0.25*C9*1))</f>
        <v>7.26</v>
      </c>
      <c r="E64" s="28" t="s">
        <v>6</v>
      </c>
      <c r="F64" s="54"/>
      <c r="G64" s="19">
        <f>D63</f>
        <v>-18</v>
      </c>
      <c r="H64" s="19">
        <f>D64</f>
        <v>7.26</v>
      </c>
    </row>
    <row r="65" spans="1:10" s="16" customFormat="1" ht="15" customHeight="1" x14ac:dyDescent="0.25">
      <c r="A65" s="50"/>
      <c r="B65" s="51" t="s">
        <v>29</v>
      </c>
      <c r="C65" s="51"/>
      <c r="D65" s="51"/>
      <c r="E65" s="51"/>
      <c r="F65" s="54" t="s">
        <v>30</v>
      </c>
      <c r="G65" s="19" t="s">
        <v>25</v>
      </c>
      <c r="H65" s="19" t="s">
        <v>26</v>
      </c>
    </row>
    <row r="66" spans="1:10" s="16" customFormat="1" ht="15" customHeight="1" x14ac:dyDescent="0.25">
      <c r="A66" s="50"/>
      <c r="B66" s="19" t="s">
        <v>25</v>
      </c>
      <c r="C66" s="19">
        <f>C63</f>
        <v>15</v>
      </c>
      <c r="D66" s="32">
        <f>D63</f>
        <v>-18</v>
      </c>
      <c r="E66" s="19">
        <f>D63</f>
        <v>-18</v>
      </c>
      <c r="F66" s="54"/>
      <c r="G66" s="33">
        <f>G64</f>
        <v>-18</v>
      </c>
      <c r="H66" s="19">
        <f>H63</f>
        <v>7.26</v>
      </c>
    </row>
    <row r="67" spans="1:10" s="16" customFormat="1" ht="15.75" customHeight="1" x14ac:dyDescent="0.25">
      <c r="A67" s="50"/>
      <c r="B67" s="19" t="s">
        <v>26</v>
      </c>
      <c r="C67" s="32">
        <f>C64</f>
        <v>0</v>
      </c>
      <c r="D67" s="19">
        <f>D64</f>
        <v>7.26</v>
      </c>
      <c r="E67" s="32">
        <f>C64</f>
        <v>0</v>
      </c>
      <c r="F67" s="54"/>
      <c r="G67" s="19">
        <f>G64</f>
        <v>-18</v>
      </c>
      <c r="H67" s="30">
        <v>0</v>
      </c>
    </row>
    <row r="68" spans="1:10" s="16" customFormat="1" ht="15" customHeight="1" x14ac:dyDescent="0.25">
      <c r="A68" s="50"/>
      <c r="B68" s="51" t="s">
        <v>31</v>
      </c>
      <c r="C68" s="51"/>
      <c r="D68" s="51"/>
      <c r="E68" s="51"/>
    </row>
    <row r="69" spans="1:10" s="16" customFormat="1" ht="15" customHeight="1" x14ac:dyDescent="0.25">
      <c r="A69" s="50"/>
      <c r="B69" s="19" t="s">
        <v>32</v>
      </c>
      <c r="C69" s="34" t="s">
        <v>25</v>
      </c>
      <c r="D69" s="35" t="s">
        <v>26</v>
      </c>
      <c r="E69" s="49"/>
    </row>
    <row r="70" spans="1:10" s="16" customFormat="1" ht="15" customHeight="1" x14ac:dyDescent="0.25">
      <c r="A70" s="50"/>
      <c r="B70" s="34">
        <v>1</v>
      </c>
      <c r="C70" s="34">
        <f>C63</f>
        <v>15</v>
      </c>
      <c r="D70" s="35">
        <f>C64</f>
        <v>0</v>
      </c>
      <c r="E70" s="49"/>
    </row>
    <row r="71" spans="1:10" s="16" customFormat="1" ht="15.75" customHeight="1" x14ac:dyDescent="0.25">
      <c r="A71" s="50"/>
      <c r="B71" s="34">
        <v>2</v>
      </c>
      <c r="C71" s="34">
        <f>D63</f>
        <v>-18</v>
      </c>
      <c r="D71" s="34">
        <f>D64</f>
        <v>7.26</v>
      </c>
      <c r="E71" s="49"/>
    </row>
    <row r="72" spans="1:10" s="16" customFormat="1" x14ac:dyDescent="0.25">
      <c r="A72" s="50"/>
      <c r="B72" s="36"/>
      <c r="C72" s="36" t="s">
        <v>33</v>
      </c>
      <c r="D72" s="36" t="s">
        <v>34</v>
      </c>
      <c r="E72" s="49"/>
    </row>
    <row r="73" spans="1:10" s="16" customFormat="1" x14ac:dyDescent="0.25">
      <c r="A73" s="50"/>
      <c r="B73" s="19" t="s">
        <v>35</v>
      </c>
      <c r="C73" s="37" cm="1">
        <f t="array" ref="C73:D73">LINEST(D70:D71,C70:C71,1)</f>
        <v>-0.21999999999999997</v>
      </c>
      <c r="D73" s="38">
        <v>3.3</v>
      </c>
      <c r="E73" s="49"/>
    </row>
    <row r="74" spans="1:10" s="16" customFormat="1" ht="15" customHeight="1" x14ac:dyDescent="0.25">
      <c r="A74" s="50" t="s">
        <v>36</v>
      </c>
      <c r="B74" s="53" t="s">
        <v>16</v>
      </c>
      <c r="C74" s="53"/>
      <c r="D74" s="53" t="s">
        <v>37</v>
      </c>
      <c r="E74" s="53"/>
      <c r="F74" s="50"/>
      <c r="G74" s="50"/>
      <c r="H74" s="50"/>
      <c r="I74" s="50"/>
      <c r="J74" s="50"/>
    </row>
    <row r="75" spans="1:10" s="16" customFormat="1" ht="15" customHeight="1" x14ac:dyDescent="0.25">
      <c r="A75" s="50"/>
      <c r="B75" s="31" t="s">
        <v>25</v>
      </c>
      <c r="C75" s="31" t="s">
        <v>26</v>
      </c>
      <c r="D75" s="31" t="s">
        <v>25</v>
      </c>
      <c r="E75" s="31" t="s">
        <v>26</v>
      </c>
      <c r="F75" s="50"/>
      <c r="G75" s="50"/>
      <c r="H75" s="50"/>
      <c r="I75" s="50"/>
      <c r="J75" s="50"/>
    </row>
    <row r="76" spans="1:10" s="16" customFormat="1" ht="15" customHeight="1" x14ac:dyDescent="0.25">
      <c r="A76" s="50"/>
      <c r="B76" s="39">
        <f>B77</f>
        <v>-5.1545757819717277</v>
      </c>
      <c r="C76" s="40">
        <f>C77</f>
        <v>4.4340066720337799</v>
      </c>
      <c r="D76" s="39">
        <f>D77</f>
        <v>-16.178533809829691</v>
      </c>
      <c r="E76" s="40">
        <f>E77</f>
        <v>6.8592774381625317</v>
      </c>
      <c r="F76" s="50"/>
      <c r="G76" s="50"/>
      <c r="H76" s="50"/>
      <c r="I76" s="50"/>
      <c r="J76" s="50"/>
    </row>
    <row r="77" spans="1:10" s="16" customFormat="1" ht="15" customHeight="1" x14ac:dyDescent="0.25">
      <c r="A77" s="50"/>
      <c r="B77" s="41">
        <f>J89</f>
        <v>-5.1545757819717277</v>
      </c>
      <c r="C77" s="40">
        <f>J88</f>
        <v>4.4340066720337799</v>
      </c>
      <c r="D77" s="39">
        <f>J100</f>
        <v>-16.178533809829691</v>
      </c>
      <c r="E77" s="42">
        <f>J99</f>
        <v>6.8592774381625317</v>
      </c>
      <c r="F77" s="50"/>
      <c r="G77" s="50"/>
      <c r="H77" s="50"/>
      <c r="I77" s="50"/>
      <c r="J77" s="50"/>
    </row>
    <row r="78" spans="1:10" s="16" customFormat="1" ht="15" customHeight="1" x14ac:dyDescent="0.25">
      <c r="A78" s="50"/>
      <c r="B78" s="39">
        <f>B77</f>
        <v>-5.1545757819717277</v>
      </c>
      <c r="C78" s="40">
        <v>0</v>
      </c>
      <c r="D78" s="39">
        <f>D77</f>
        <v>-16.178533809829691</v>
      </c>
      <c r="E78" s="40">
        <v>0</v>
      </c>
      <c r="F78" s="50"/>
      <c r="G78" s="50"/>
      <c r="H78" s="50"/>
      <c r="I78" s="50"/>
      <c r="J78" s="50"/>
    </row>
    <row r="79" spans="1:10" s="16" customFormat="1" ht="15" customHeight="1" x14ac:dyDescent="0.25">
      <c r="A79" s="50"/>
      <c r="B79" s="49" t="s">
        <v>38</v>
      </c>
      <c r="C79" s="49"/>
      <c r="D79" s="49"/>
      <c r="E79" s="49"/>
      <c r="F79" s="49"/>
      <c r="G79" s="49"/>
      <c r="H79" s="49"/>
      <c r="I79" s="49"/>
      <c r="J79" s="49"/>
    </row>
    <row r="80" spans="1:10" s="16" customFormat="1" ht="15" customHeight="1" x14ac:dyDescent="0.25">
      <c r="A80" s="50"/>
      <c r="B80" s="16" t="s">
        <v>39</v>
      </c>
      <c r="C80" s="16" t="s">
        <v>40</v>
      </c>
      <c r="D80" s="16" t="s">
        <v>26</v>
      </c>
      <c r="E80" s="16" t="s">
        <v>41</v>
      </c>
      <c r="F80" s="16" t="s">
        <v>42</v>
      </c>
      <c r="G80" s="16" t="s">
        <v>43</v>
      </c>
      <c r="H80" s="49" t="s">
        <v>44</v>
      </c>
      <c r="I80" s="49"/>
      <c r="J80" s="49"/>
    </row>
    <row r="81" spans="1:10" s="16" customFormat="1" ht="15" customHeight="1" x14ac:dyDescent="0.25">
      <c r="A81" s="50"/>
      <c r="B81" s="16">
        <f t="shared" ref="B81:C89" si="1">B53</f>
        <v>-20</v>
      </c>
      <c r="C81" s="16">
        <f t="shared" si="1"/>
        <v>0</v>
      </c>
      <c r="D81" s="16">
        <f>$C$73*B81+$D$73</f>
        <v>7.6999999999999993</v>
      </c>
      <c r="E81" s="16">
        <f>D81-C81</f>
        <v>7.6999999999999993</v>
      </c>
      <c r="F81" s="16">
        <f>IF(SIGN(E81*E82)=1,0,1)</f>
        <v>0</v>
      </c>
      <c r="G81" s="52">
        <f>MATCH(1,F81:F89,0)</f>
        <v>3</v>
      </c>
      <c r="H81" s="16" t="s">
        <v>25</v>
      </c>
      <c r="I81" s="16" t="s">
        <v>45</v>
      </c>
      <c r="J81" s="16" t="s">
        <v>46</v>
      </c>
    </row>
    <row r="82" spans="1:10" s="16" customFormat="1" ht="15" customHeight="1" x14ac:dyDescent="0.25">
      <c r="A82" s="50"/>
      <c r="B82" s="16">
        <f t="shared" si="1"/>
        <v>-15</v>
      </c>
      <c r="C82" s="16">
        <f t="shared" si="1"/>
        <v>2.9746671785376124</v>
      </c>
      <c r="D82" s="16">
        <f t="shared" ref="D82:D89" si="2">$C$73*B82+$D$73</f>
        <v>6.6</v>
      </c>
      <c r="E82" s="16">
        <f t="shared" ref="E82:E89" si="3">D82-C82</f>
        <v>3.6253328214623872</v>
      </c>
      <c r="F82" s="16">
        <f t="shared" ref="F82:F88" si="4">IF(SIGN(E82*E83)=1,0,1)</f>
        <v>0</v>
      </c>
      <c r="G82" s="52"/>
      <c r="H82" s="16">
        <f>INDEX(B81:B89,G81)</f>
        <v>-7</v>
      </c>
      <c r="I82" s="16">
        <f>INDEX(C81:C89,G81)</f>
        <v>4.2619197522044576</v>
      </c>
      <c r="J82" s="16">
        <f>INDEX(D81:D89,G81)</f>
        <v>4.84</v>
      </c>
    </row>
    <row r="83" spans="1:10" s="16" customFormat="1" ht="15" customHeight="1" x14ac:dyDescent="0.25">
      <c r="A83" s="50"/>
      <c r="B83" s="16">
        <f t="shared" si="1"/>
        <v>-7</v>
      </c>
      <c r="C83" s="16">
        <f t="shared" si="1"/>
        <v>4.2619197522044576</v>
      </c>
      <c r="D83" s="16">
        <f t="shared" si="2"/>
        <v>4.84</v>
      </c>
      <c r="E83" s="16">
        <f t="shared" si="3"/>
        <v>0.57808024779554223</v>
      </c>
      <c r="F83" s="16">
        <f t="shared" si="4"/>
        <v>1</v>
      </c>
      <c r="G83" s="52"/>
      <c r="H83" s="16">
        <f>INDEX(B81:B89,G81+1)</f>
        <v>2</v>
      </c>
      <c r="I83" s="16">
        <f>INDEX(C81:C89,G81+1)</f>
        <v>5.1011751729004482</v>
      </c>
      <c r="J83" s="16">
        <f>INDEX(D81:D89,G81+1)</f>
        <v>2.86</v>
      </c>
    </row>
    <row r="84" spans="1:10" s="16" customFormat="1" ht="15" customHeight="1" x14ac:dyDescent="0.25">
      <c r="A84" s="50"/>
      <c r="B84" s="16">
        <f t="shared" si="1"/>
        <v>2</v>
      </c>
      <c r="C84" s="16">
        <f t="shared" si="1"/>
        <v>5.1011751729004482</v>
      </c>
      <c r="D84" s="16">
        <f t="shared" si="2"/>
        <v>2.86</v>
      </c>
      <c r="E84" s="16">
        <f t="shared" si="3"/>
        <v>-2.2411751729004483</v>
      </c>
      <c r="F84" s="16">
        <f t="shared" si="4"/>
        <v>0</v>
      </c>
      <c r="G84" s="52"/>
      <c r="H84" s="49" t="s">
        <v>47</v>
      </c>
      <c r="I84" s="49"/>
      <c r="J84" s="49"/>
    </row>
    <row r="85" spans="1:10" s="16" customFormat="1" x14ac:dyDescent="0.25">
      <c r="A85" s="50"/>
      <c r="B85" s="16">
        <f t="shared" si="1"/>
        <v>7</v>
      </c>
      <c r="C85" s="16">
        <f t="shared" si="1"/>
        <v>6.8515699299134738</v>
      </c>
      <c r="D85" s="16">
        <f t="shared" si="2"/>
        <v>1.76</v>
      </c>
      <c r="E85" s="16">
        <f t="shared" si="3"/>
        <v>-5.091569929913474</v>
      </c>
      <c r="F85" s="16">
        <f t="shared" si="4"/>
        <v>0</v>
      </c>
      <c r="G85" s="52"/>
      <c r="H85" s="34" t="s">
        <v>48</v>
      </c>
      <c r="I85" s="16">
        <f>SLOPE(I82:I83,H82:H83)</f>
        <v>9.3250602299554508E-2</v>
      </c>
      <c r="J85" s="16">
        <f>SLOPE(J82:J83,H82:H83)</f>
        <v>-0.22</v>
      </c>
    </row>
    <row r="86" spans="1:10" s="16" customFormat="1" x14ac:dyDescent="0.25">
      <c r="A86" s="50"/>
      <c r="B86" s="16">
        <f t="shared" si="1"/>
        <v>14</v>
      </c>
      <c r="C86" s="16">
        <f t="shared" si="1"/>
        <v>7.229355366638976</v>
      </c>
      <c r="D86" s="16">
        <f t="shared" si="2"/>
        <v>0.2200000000000002</v>
      </c>
      <c r="E86" s="16">
        <f t="shared" si="3"/>
        <v>-7.0093553666389763</v>
      </c>
      <c r="F86" s="16">
        <f t="shared" si="4"/>
        <v>0</v>
      </c>
      <c r="G86" s="52"/>
      <c r="H86" s="34" t="s">
        <v>49</v>
      </c>
      <c r="I86" s="16">
        <f>INTERCEPT(I82:I83,H82:H83)</f>
        <v>4.9146739683013401</v>
      </c>
      <c r="J86" s="16">
        <f>INTERCEPT(J82:J83,H82:H83)</f>
        <v>3.3</v>
      </c>
    </row>
    <row r="87" spans="1:10" s="16" customFormat="1" x14ac:dyDescent="0.25">
      <c r="A87" s="50"/>
      <c r="B87" s="16">
        <f t="shared" si="1"/>
        <v>25</v>
      </c>
      <c r="C87" s="16">
        <f t="shared" si="1"/>
        <v>6.9816927909952575</v>
      </c>
      <c r="D87" s="16">
        <f t="shared" si="2"/>
        <v>-2.1999999999999993</v>
      </c>
      <c r="E87" s="16">
        <f t="shared" si="3"/>
        <v>-9.1816927909952568</v>
      </c>
      <c r="F87" s="16">
        <f t="shared" si="4"/>
        <v>0</v>
      </c>
      <c r="G87" s="52"/>
      <c r="H87" s="49" t="s">
        <v>50</v>
      </c>
      <c r="I87" s="49"/>
      <c r="J87" s="49"/>
    </row>
    <row r="88" spans="1:10" s="16" customFormat="1" x14ac:dyDescent="0.25">
      <c r="A88" s="50"/>
      <c r="B88" s="16">
        <f t="shared" si="1"/>
        <v>35</v>
      </c>
      <c r="C88" s="16">
        <f t="shared" si="1"/>
        <v>6.6721366016661818</v>
      </c>
      <c r="D88" s="16">
        <f t="shared" si="2"/>
        <v>-4.3999999999999995</v>
      </c>
      <c r="E88" s="16">
        <f t="shared" si="3"/>
        <v>-11.07213660166618</v>
      </c>
      <c r="F88" s="16">
        <f t="shared" si="4"/>
        <v>1</v>
      </c>
      <c r="G88" s="52"/>
      <c r="H88" s="49" t="s">
        <v>51</v>
      </c>
      <c r="I88" s="49"/>
      <c r="J88" s="43">
        <f>(J85*I86-I85*J86)/(J85-I85)</f>
        <v>4.4340066720337799</v>
      </c>
    </row>
    <row r="89" spans="1:10" s="16" customFormat="1" x14ac:dyDescent="0.25">
      <c r="A89" s="50"/>
      <c r="B89" s="16">
        <f t="shared" si="1"/>
        <v>0</v>
      </c>
      <c r="C89" s="16">
        <f t="shared" si="1"/>
        <v>0</v>
      </c>
      <c r="D89" s="16">
        <f t="shared" si="2"/>
        <v>3.3</v>
      </c>
      <c r="E89" s="16">
        <f t="shared" si="3"/>
        <v>3.3</v>
      </c>
      <c r="F89" s="16">
        <f>H67</f>
        <v>0</v>
      </c>
      <c r="G89" s="52"/>
      <c r="H89" s="49" t="s">
        <v>52</v>
      </c>
      <c r="I89" s="49"/>
      <c r="J89" s="43">
        <f>(J88-J86)/J85</f>
        <v>-5.1545757819717277</v>
      </c>
    </row>
    <row r="90" spans="1:10" s="16" customFormat="1" x14ac:dyDescent="0.25">
      <c r="A90" s="50"/>
      <c r="B90" s="49" t="s">
        <v>53</v>
      </c>
      <c r="C90" s="49"/>
      <c r="D90" s="49"/>
      <c r="E90" s="49"/>
      <c r="F90" s="49"/>
      <c r="G90" s="49"/>
      <c r="H90" s="49"/>
      <c r="I90" s="49"/>
      <c r="J90" s="49"/>
    </row>
    <row r="91" spans="1:10" s="16" customFormat="1" x14ac:dyDescent="0.25">
      <c r="A91" s="50"/>
      <c r="B91" s="16" t="s">
        <v>39</v>
      </c>
      <c r="C91" s="16" t="s">
        <v>40</v>
      </c>
      <c r="D91" s="16" t="s">
        <v>26</v>
      </c>
      <c r="E91" s="16" t="s">
        <v>41</v>
      </c>
      <c r="F91" s="16" t="s">
        <v>42</v>
      </c>
      <c r="G91" s="16" t="s">
        <v>43</v>
      </c>
      <c r="H91" s="49" t="s">
        <v>44</v>
      </c>
      <c r="I91" s="49"/>
      <c r="J91" s="49"/>
    </row>
    <row r="92" spans="1:10" s="16" customFormat="1" x14ac:dyDescent="0.25">
      <c r="A92" s="50"/>
      <c r="B92" s="16">
        <f>B53</f>
        <v>-20</v>
      </c>
      <c r="C92" s="16">
        <f>D53</f>
        <v>0</v>
      </c>
      <c r="D92" s="16">
        <f>$C$73*B92+$D$73</f>
        <v>7.6999999999999993</v>
      </c>
      <c r="E92" s="16">
        <f>D92-C92</f>
        <v>7.6999999999999993</v>
      </c>
      <c r="F92" s="16">
        <f>IF(SIGN(E92*E93)=1,0,1)</f>
        <v>1</v>
      </c>
      <c r="G92" s="52">
        <f>MATCH(1,F92:F100,0)</f>
        <v>1</v>
      </c>
      <c r="H92" s="16" t="s">
        <v>25</v>
      </c>
      <c r="I92" s="16" t="s">
        <v>45</v>
      </c>
      <c r="J92" s="16" t="s">
        <v>46</v>
      </c>
    </row>
    <row r="93" spans="1:10" s="16" customFormat="1" x14ac:dyDescent="0.25">
      <c r="A93" s="50"/>
      <c r="B93" s="16">
        <f t="shared" ref="B93:B100" si="5">B54</f>
        <v>-15</v>
      </c>
      <c r="C93" s="16">
        <f t="shared" ref="C93:C100" si="6">D54</f>
        <v>8.9746671785376115</v>
      </c>
      <c r="D93" s="16">
        <f t="shared" ref="D93:D100" si="7">$C$73*B93+$D$73</f>
        <v>6.6</v>
      </c>
      <c r="E93" s="16">
        <f t="shared" ref="E93:E100" si="8">D93-C93</f>
        <v>-2.3746671785376119</v>
      </c>
      <c r="F93" s="16">
        <f t="shared" ref="F93:F99" si="9">IF(SIGN(E93*E94)=1,0,1)</f>
        <v>0</v>
      </c>
      <c r="G93" s="52"/>
      <c r="H93" s="16">
        <f>INDEX(B92:B100,G92)</f>
        <v>-20</v>
      </c>
      <c r="I93" s="16">
        <f>INDEX(C92:C100,G92)</f>
        <v>0</v>
      </c>
      <c r="J93" s="16">
        <f>INDEX(D92:D100,G92)</f>
        <v>7.6999999999999993</v>
      </c>
    </row>
    <row r="94" spans="1:10" s="16" customFormat="1" x14ac:dyDescent="0.25">
      <c r="A94" s="50"/>
      <c r="B94" s="16">
        <f t="shared" si="5"/>
        <v>-7</v>
      </c>
      <c r="C94" s="16">
        <f t="shared" si="6"/>
        <v>10.261919752204458</v>
      </c>
      <c r="D94" s="16">
        <f t="shared" si="7"/>
        <v>4.84</v>
      </c>
      <c r="E94" s="16">
        <f t="shared" si="8"/>
        <v>-5.4219197522044578</v>
      </c>
      <c r="F94" s="16">
        <f t="shared" si="9"/>
        <v>0</v>
      </c>
      <c r="G94" s="52"/>
      <c r="H94" s="16">
        <f>INDEX(B92:B100,G92+1)</f>
        <v>-15</v>
      </c>
      <c r="I94" s="16">
        <f>INDEX(C92:C100,G92+1)</f>
        <v>8.9746671785376115</v>
      </c>
      <c r="J94" s="16">
        <f>INDEX(D92:D100,G92+1)</f>
        <v>6.6</v>
      </c>
    </row>
    <row r="95" spans="1:10" s="16" customFormat="1" x14ac:dyDescent="0.25">
      <c r="A95" s="50"/>
      <c r="B95" s="16">
        <f t="shared" si="5"/>
        <v>2</v>
      </c>
      <c r="C95" s="16">
        <f t="shared" si="6"/>
        <v>11.101175172900447</v>
      </c>
      <c r="D95" s="16">
        <f t="shared" si="7"/>
        <v>2.86</v>
      </c>
      <c r="E95" s="16">
        <f t="shared" si="8"/>
        <v>-8.2411751729004479</v>
      </c>
      <c r="F95" s="16">
        <f t="shared" si="9"/>
        <v>0</v>
      </c>
      <c r="G95" s="52"/>
      <c r="H95" s="49" t="s">
        <v>47</v>
      </c>
      <c r="I95" s="49"/>
      <c r="J95" s="49"/>
    </row>
    <row r="96" spans="1:10" s="16" customFormat="1" x14ac:dyDescent="0.25">
      <c r="A96" s="50"/>
      <c r="B96" s="16">
        <f t="shared" si="5"/>
        <v>7</v>
      </c>
      <c r="C96" s="16">
        <f t="shared" si="6"/>
        <v>12.851569929913474</v>
      </c>
      <c r="D96" s="16">
        <f t="shared" si="7"/>
        <v>1.76</v>
      </c>
      <c r="E96" s="16">
        <f t="shared" si="8"/>
        <v>-11.091569929913474</v>
      </c>
      <c r="F96" s="16">
        <f t="shared" si="9"/>
        <v>0</v>
      </c>
      <c r="G96" s="52"/>
      <c r="H96" s="34" t="s">
        <v>48</v>
      </c>
      <c r="I96" s="16">
        <f>SLOPE(I93:I94,H93:H94)</f>
        <v>1.7949334357075224</v>
      </c>
      <c r="J96" s="16">
        <f>SLOPE(J93:J94,H93:H94)</f>
        <v>-0.21999999999999992</v>
      </c>
    </row>
    <row r="97" spans="1:10" s="16" customFormat="1" x14ac:dyDescent="0.25">
      <c r="A97" s="50"/>
      <c r="B97" s="16">
        <f t="shared" si="5"/>
        <v>14</v>
      </c>
      <c r="C97" s="16">
        <f t="shared" si="6"/>
        <v>13.229355366638977</v>
      </c>
      <c r="D97" s="16">
        <f t="shared" si="7"/>
        <v>0.2200000000000002</v>
      </c>
      <c r="E97" s="16">
        <f t="shared" si="8"/>
        <v>-13.009355366638976</v>
      </c>
      <c r="F97" s="16">
        <f t="shared" si="9"/>
        <v>0</v>
      </c>
      <c r="G97" s="52"/>
      <c r="H97" s="34" t="s">
        <v>49</v>
      </c>
      <c r="I97" s="16">
        <f>INTERCEPT(I93:I94,H93:H94)</f>
        <v>35.898668714150446</v>
      </c>
      <c r="J97" s="16">
        <f>INTERCEPT(J93:J94,H93:H94)</f>
        <v>3.3000000000000007</v>
      </c>
    </row>
    <row r="98" spans="1:10" s="16" customFormat="1" x14ac:dyDescent="0.25">
      <c r="A98" s="50"/>
      <c r="B98" s="16">
        <f t="shared" si="5"/>
        <v>25</v>
      </c>
      <c r="C98" s="16">
        <f t="shared" si="6"/>
        <v>12.981692790995258</v>
      </c>
      <c r="D98" s="16">
        <f t="shared" si="7"/>
        <v>-2.1999999999999993</v>
      </c>
      <c r="E98" s="16">
        <f t="shared" si="8"/>
        <v>-15.181692790995257</v>
      </c>
      <c r="F98" s="16">
        <f t="shared" si="9"/>
        <v>0</v>
      </c>
      <c r="G98" s="52"/>
      <c r="H98" s="49" t="s">
        <v>50</v>
      </c>
      <c r="I98" s="49"/>
      <c r="J98" s="49"/>
    </row>
    <row r="99" spans="1:10" s="16" customFormat="1" x14ac:dyDescent="0.25">
      <c r="A99" s="50"/>
      <c r="B99" s="16">
        <f t="shared" si="5"/>
        <v>35</v>
      </c>
      <c r="C99" s="16">
        <f t="shared" si="6"/>
        <v>12.672136601666182</v>
      </c>
      <c r="D99" s="16">
        <f t="shared" si="7"/>
        <v>-4.3999999999999995</v>
      </c>
      <c r="E99" s="16">
        <f t="shared" si="8"/>
        <v>-17.07213660166618</v>
      </c>
      <c r="F99" s="16">
        <f t="shared" si="9"/>
        <v>1</v>
      </c>
      <c r="G99" s="52"/>
      <c r="H99" s="49" t="s">
        <v>51</v>
      </c>
      <c r="I99" s="49"/>
      <c r="J99" s="43">
        <f>(J96*I97-I96*J97)/(J96-I96)</f>
        <v>6.8592774381625317</v>
      </c>
    </row>
    <row r="100" spans="1:10" s="16" customFormat="1" x14ac:dyDescent="0.25">
      <c r="A100" s="50"/>
      <c r="B100" s="16">
        <f t="shared" si="5"/>
        <v>0</v>
      </c>
      <c r="C100" s="16">
        <f t="shared" si="6"/>
        <v>0</v>
      </c>
      <c r="D100" s="16">
        <f t="shared" si="7"/>
        <v>3.3</v>
      </c>
      <c r="E100" s="16">
        <f t="shared" si="8"/>
        <v>3.3</v>
      </c>
      <c r="F100" s="16">
        <f>F89</f>
        <v>0</v>
      </c>
      <c r="G100" s="52"/>
      <c r="H100" s="49" t="s">
        <v>52</v>
      </c>
      <c r="I100" s="49"/>
      <c r="J100" s="43">
        <f>(J99-J97)/J96</f>
        <v>-16.178533809829691</v>
      </c>
    </row>
    <row r="101" spans="1:10" s="16" customFormat="1" ht="15" customHeight="1" x14ac:dyDescent="0.25">
      <c r="A101" s="50" t="s">
        <v>54</v>
      </c>
      <c r="B101" s="51" t="s">
        <v>55</v>
      </c>
      <c r="C101" s="51"/>
      <c r="D101" s="51"/>
      <c r="E101" s="51"/>
      <c r="F101" s="51"/>
      <c r="G101" s="51"/>
      <c r="H101" s="51"/>
      <c r="I101" s="51"/>
      <c r="J101" s="51"/>
    </row>
    <row r="102" spans="1:10" s="16" customFormat="1" ht="15" customHeight="1" x14ac:dyDescent="0.25">
      <c r="A102" s="50"/>
      <c r="B102" s="19" t="s">
        <v>32</v>
      </c>
      <c r="C102" s="34" t="s">
        <v>25</v>
      </c>
      <c r="D102" s="35" t="s">
        <v>26</v>
      </c>
      <c r="E102" s="49"/>
      <c r="F102" s="49"/>
      <c r="G102" s="49"/>
      <c r="H102" s="49"/>
      <c r="I102" s="49"/>
      <c r="J102" s="49"/>
    </row>
    <row r="103" spans="1:10" s="16" customFormat="1" ht="15" customHeight="1" x14ac:dyDescent="0.25">
      <c r="A103" s="50"/>
      <c r="B103" s="34">
        <v>1</v>
      </c>
      <c r="C103" s="34">
        <f>G66-0.01</f>
        <v>-18.010000000000002</v>
      </c>
      <c r="D103" s="35">
        <f>H66</f>
        <v>7.26</v>
      </c>
      <c r="E103" s="49"/>
      <c r="F103" s="49"/>
      <c r="G103" s="49"/>
      <c r="H103" s="49"/>
      <c r="I103" s="49"/>
      <c r="J103" s="49"/>
    </row>
    <row r="104" spans="1:10" s="16" customFormat="1" ht="15" customHeight="1" x14ac:dyDescent="0.25">
      <c r="A104" s="50"/>
      <c r="B104" s="34">
        <v>2</v>
      </c>
      <c r="C104" s="34">
        <f>G67</f>
        <v>-18</v>
      </c>
      <c r="D104" s="34">
        <f>H67</f>
        <v>0</v>
      </c>
      <c r="E104" s="49"/>
      <c r="F104" s="49"/>
      <c r="G104" s="49"/>
      <c r="H104" s="49"/>
      <c r="I104" s="49"/>
      <c r="J104" s="49"/>
    </row>
    <row r="105" spans="1:10" s="16" customFormat="1" ht="15.75" customHeight="1" x14ac:dyDescent="0.25">
      <c r="A105" s="50"/>
      <c r="B105" s="36"/>
      <c r="C105" s="36" t="s">
        <v>33</v>
      </c>
      <c r="D105" s="36" t="s">
        <v>34</v>
      </c>
      <c r="E105" s="49"/>
      <c r="F105" s="49"/>
      <c r="G105" s="49"/>
      <c r="H105" s="49"/>
      <c r="I105" s="49"/>
      <c r="J105" s="49"/>
    </row>
    <row r="106" spans="1:10" s="16" customFormat="1" ht="15.75" customHeight="1" x14ac:dyDescent="0.25">
      <c r="A106" s="50"/>
      <c r="B106" s="19" t="s">
        <v>35</v>
      </c>
      <c r="C106" s="44" cm="1">
        <f t="array" ref="C106:D106">LINEST(D103:D104,C103:C104,1)</f>
        <v>-725.99999999988643</v>
      </c>
      <c r="D106" s="38">
        <v>-13067.999999997957</v>
      </c>
      <c r="E106" s="49"/>
      <c r="F106" s="49"/>
      <c r="G106" s="49"/>
      <c r="H106" s="49"/>
      <c r="I106" s="49"/>
      <c r="J106" s="49"/>
    </row>
    <row r="107" spans="1:10" s="16" customFormat="1" ht="15" customHeight="1" x14ac:dyDescent="0.25">
      <c r="A107" s="50"/>
      <c r="B107" s="49" t="s">
        <v>38</v>
      </c>
      <c r="C107" s="49"/>
      <c r="D107" s="49"/>
      <c r="E107" s="49"/>
      <c r="F107" s="49"/>
      <c r="G107" s="49"/>
      <c r="H107" s="49"/>
      <c r="I107" s="49"/>
      <c r="J107" s="49"/>
    </row>
    <row r="108" spans="1:10" s="16" customFormat="1" ht="15" customHeight="1" x14ac:dyDescent="0.25">
      <c r="A108" s="50"/>
      <c r="B108" s="16" t="s">
        <v>39</v>
      </c>
      <c r="C108" s="16" t="s">
        <v>40</v>
      </c>
      <c r="D108" s="16" t="s">
        <v>26</v>
      </c>
      <c r="E108" s="16" t="s">
        <v>41</v>
      </c>
      <c r="F108" s="16" t="s">
        <v>42</v>
      </c>
      <c r="G108" s="16" t="s">
        <v>43</v>
      </c>
      <c r="H108" s="49" t="s">
        <v>44</v>
      </c>
      <c r="I108" s="49"/>
      <c r="J108" s="49"/>
    </row>
    <row r="109" spans="1:10" s="16" customFormat="1" ht="15" customHeight="1" x14ac:dyDescent="0.25">
      <c r="A109" s="50"/>
      <c r="B109" s="16">
        <f>B53</f>
        <v>-20</v>
      </c>
      <c r="C109" s="16">
        <f>C53</f>
        <v>0</v>
      </c>
      <c r="D109" s="16">
        <f>$C$106*B109+$D$106</f>
        <v>1451.9999999997708</v>
      </c>
      <c r="E109" s="16">
        <f t="shared" ref="E109:E117" si="10">D109-C109</f>
        <v>1451.9999999997708</v>
      </c>
      <c r="F109" s="16">
        <f>IF(SIGN(E109*E110)=1,0,1)</f>
        <v>1</v>
      </c>
      <c r="G109" s="52">
        <f>MATCH(1,F109:F117,0)</f>
        <v>1</v>
      </c>
      <c r="H109" s="16" t="s">
        <v>25</v>
      </c>
      <c r="I109" s="16" t="s">
        <v>45</v>
      </c>
      <c r="J109" s="16" t="s">
        <v>46</v>
      </c>
    </row>
    <row r="110" spans="1:10" s="16" customFormat="1" ht="15" customHeight="1" x14ac:dyDescent="0.25">
      <c r="A110" s="50"/>
      <c r="B110" s="16">
        <f t="shared" ref="B110:C117" si="11">B54</f>
        <v>-15</v>
      </c>
      <c r="C110" s="16">
        <f t="shared" si="11"/>
        <v>2.9746671785376124</v>
      </c>
      <c r="D110" s="16">
        <f>$C$106*B110+$D$106</f>
        <v>-2177.9999999996617</v>
      </c>
      <c r="E110" s="16">
        <f t="shared" si="10"/>
        <v>-2180.9746671781991</v>
      </c>
      <c r="F110" s="16">
        <f t="shared" ref="F110:F116" si="12">IF(SIGN(E110*E111)=1,0,1)</f>
        <v>0</v>
      </c>
      <c r="G110" s="52"/>
      <c r="H110" s="16">
        <f>INDEX(B109:B117,G109)</f>
        <v>-20</v>
      </c>
      <c r="I110" s="16">
        <f>INDEX(C109:C117,G109)</f>
        <v>0</v>
      </c>
      <c r="J110" s="16">
        <f>INDEX(D109:D117,G109)</f>
        <v>1451.9999999997708</v>
      </c>
    </row>
    <row r="111" spans="1:10" s="16" customFormat="1" ht="15" customHeight="1" x14ac:dyDescent="0.25">
      <c r="A111" s="50"/>
      <c r="B111" s="16">
        <f t="shared" si="11"/>
        <v>-7</v>
      </c>
      <c r="C111" s="16">
        <f t="shared" si="11"/>
        <v>4.2619197522044576</v>
      </c>
      <c r="D111" s="16">
        <f t="shared" ref="D111:D117" si="13">$C$106*B111+$D$106</f>
        <v>-7985.9999999987522</v>
      </c>
      <c r="E111" s="16">
        <f t="shared" si="10"/>
        <v>-7990.2619197509566</v>
      </c>
      <c r="F111" s="16">
        <f t="shared" si="12"/>
        <v>0</v>
      </c>
      <c r="G111" s="52"/>
      <c r="H111" s="16">
        <f>INDEX(B109:B117,G109+1)</f>
        <v>-15</v>
      </c>
      <c r="I111" s="16">
        <f>INDEX(C109:C117,G109+1)</f>
        <v>2.9746671785376124</v>
      </c>
      <c r="J111" s="16">
        <f>INDEX(D109:D117,G109+1)</f>
        <v>-2177.9999999996617</v>
      </c>
    </row>
    <row r="112" spans="1:10" s="16" customFormat="1" ht="15" customHeight="1" x14ac:dyDescent="0.25">
      <c r="A112" s="50"/>
      <c r="B112" s="16">
        <f t="shared" si="11"/>
        <v>2</v>
      </c>
      <c r="C112" s="16">
        <f t="shared" si="11"/>
        <v>5.1011751729004482</v>
      </c>
      <c r="D112" s="16">
        <f t="shared" si="13"/>
        <v>-14519.99999999773</v>
      </c>
      <c r="E112" s="16">
        <f t="shared" si="10"/>
        <v>-14525.10117517063</v>
      </c>
      <c r="F112" s="16">
        <f t="shared" si="12"/>
        <v>0</v>
      </c>
      <c r="G112" s="52"/>
      <c r="H112" s="49" t="s">
        <v>47</v>
      </c>
      <c r="I112" s="49"/>
      <c r="J112" s="49"/>
    </row>
    <row r="113" spans="1:11" s="16" customFormat="1" ht="15" customHeight="1" x14ac:dyDescent="0.25">
      <c r="A113" s="50"/>
      <c r="B113" s="16">
        <f t="shared" si="11"/>
        <v>7</v>
      </c>
      <c r="C113" s="16">
        <f t="shared" si="11"/>
        <v>6.8515699299134738</v>
      </c>
      <c r="D113" s="16">
        <f>$C$106*B113+$D$106</f>
        <v>-18149.999999997162</v>
      </c>
      <c r="E113" s="16">
        <f t="shared" si="10"/>
        <v>-18156.851569927076</v>
      </c>
      <c r="F113" s="16">
        <f t="shared" si="12"/>
        <v>0</v>
      </c>
      <c r="G113" s="52"/>
      <c r="H113" s="34" t="s">
        <v>48</v>
      </c>
      <c r="I113" s="16">
        <f>SLOPE(I110:I111,H110:H111)</f>
        <v>0.59493343570752244</v>
      </c>
      <c r="J113" s="16">
        <f>SLOPE(J110:J111,H110:H111)</f>
        <v>-725.99999999988654</v>
      </c>
    </row>
    <row r="114" spans="1:11" s="16" customFormat="1" ht="15" customHeight="1" x14ac:dyDescent="0.25">
      <c r="A114" s="50"/>
      <c r="B114" s="16">
        <f t="shared" si="11"/>
        <v>14</v>
      </c>
      <c r="C114" s="16">
        <f t="shared" si="11"/>
        <v>7.229355366638976</v>
      </c>
      <c r="D114" s="16">
        <f t="shared" si="13"/>
        <v>-23231.999999996369</v>
      </c>
      <c r="E114" s="16">
        <f t="shared" si="10"/>
        <v>-23239.229355363008</v>
      </c>
      <c r="F114" s="16">
        <f t="shared" si="12"/>
        <v>0</v>
      </c>
      <c r="G114" s="52"/>
      <c r="H114" s="34" t="s">
        <v>49</v>
      </c>
      <c r="I114" s="16">
        <f>INTERCEPT(I110:I111,H110:H111)</f>
        <v>11.898668714150448</v>
      </c>
      <c r="J114" s="16">
        <f>INTERCEPT(J110:J111,H110:H111)</f>
        <v>-13067.999999997959</v>
      </c>
    </row>
    <row r="115" spans="1:11" s="16" customFormat="1" ht="15.75" customHeight="1" x14ac:dyDescent="0.25">
      <c r="A115" s="50"/>
      <c r="B115" s="16">
        <f t="shared" si="11"/>
        <v>25</v>
      </c>
      <c r="C115" s="16">
        <f t="shared" si="11"/>
        <v>6.9816927909952575</v>
      </c>
      <c r="D115" s="16">
        <f t="shared" si="13"/>
        <v>-31217.999999995118</v>
      </c>
      <c r="E115" s="16">
        <f t="shared" si="10"/>
        <v>-31224.981692786114</v>
      </c>
      <c r="F115" s="16">
        <f t="shared" si="12"/>
        <v>0</v>
      </c>
      <c r="G115" s="52"/>
      <c r="H115" s="49" t="s">
        <v>50</v>
      </c>
      <c r="I115" s="49"/>
      <c r="J115" s="49"/>
      <c r="K115" s="45" t="s">
        <v>56</v>
      </c>
    </row>
    <row r="116" spans="1:11" s="16" customFormat="1" ht="15" customHeight="1" x14ac:dyDescent="0.25">
      <c r="A116" s="50"/>
      <c r="B116" s="16">
        <f t="shared" si="11"/>
        <v>35</v>
      </c>
      <c r="C116" s="16">
        <f t="shared" si="11"/>
        <v>6.6721366016661818</v>
      </c>
      <c r="D116" s="16">
        <f t="shared" si="13"/>
        <v>-38477.999999993983</v>
      </c>
      <c r="E116" s="16">
        <f t="shared" si="10"/>
        <v>-38484.672136595647</v>
      </c>
      <c r="F116" s="16">
        <f t="shared" si="12"/>
        <v>0</v>
      </c>
      <c r="G116" s="52"/>
      <c r="H116" s="49" t="s">
        <v>52</v>
      </c>
      <c r="I116" s="49"/>
      <c r="J116" s="43">
        <f>(J113*I114-I113*J114)/(J113-I113)</f>
        <v>1.1888926125078156</v>
      </c>
      <c r="K116" s="16">
        <f>J116</f>
        <v>1.1888926125078156</v>
      </c>
    </row>
    <row r="117" spans="1:11" s="16" customFormat="1" ht="15.75" customHeight="1" x14ac:dyDescent="0.25">
      <c r="A117" s="50"/>
      <c r="B117" s="16">
        <f t="shared" si="11"/>
        <v>0</v>
      </c>
      <c r="C117" s="16">
        <f t="shared" si="11"/>
        <v>0</v>
      </c>
      <c r="D117" s="16">
        <f t="shared" si="13"/>
        <v>-13067.999999997957</v>
      </c>
      <c r="E117" s="16">
        <f t="shared" si="10"/>
        <v>-13067.999999997957</v>
      </c>
      <c r="F117" s="16">
        <f>F89</f>
        <v>0</v>
      </c>
      <c r="G117" s="52"/>
      <c r="H117" s="49" t="s">
        <v>51</v>
      </c>
      <c r="I117" s="49"/>
      <c r="J117" s="43">
        <f>ROUND((J116-J114)/J113,1)</f>
        <v>-18</v>
      </c>
      <c r="K117" s="33">
        <f>G63</f>
        <v>-15</v>
      </c>
    </row>
    <row r="118" spans="1:11" s="16" customFormat="1" ht="15" customHeight="1" x14ac:dyDescent="0.25">
      <c r="A118" s="50"/>
      <c r="B118" s="49" t="s">
        <v>53</v>
      </c>
      <c r="C118" s="49"/>
      <c r="D118" s="49"/>
      <c r="E118" s="49"/>
      <c r="F118" s="49"/>
      <c r="G118" s="49"/>
      <c r="H118" s="49"/>
      <c r="I118" s="49"/>
      <c r="J118" s="49"/>
    </row>
    <row r="119" spans="1:11" s="16" customFormat="1" ht="15" customHeight="1" x14ac:dyDescent="0.25">
      <c r="A119" s="50"/>
      <c r="B119" s="16" t="s">
        <v>39</v>
      </c>
      <c r="C119" s="16" t="s">
        <v>40</v>
      </c>
      <c r="D119" s="16" t="s">
        <v>26</v>
      </c>
      <c r="E119" s="16" t="s">
        <v>41</v>
      </c>
      <c r="F119" s="16" t="s">
        <v>42</v>
      </c>
      <c r="G119" s="16" t="s">
        <v>43</v>
      </c>
      <c r="H119" s="49" t="s">
        <v>44</v>
      </c>
      <c r="I119" s="49"/>
      <c r="J119" s="49"/>
    </row>
    <row r="120" spans="1:11" s="16" customFormat="1" ht="15" customHeight="1" x14ac:dyDescent="0.25">
      <c r="A120" s="50"/>
      <c r="B120" s="16">
        <f>B109</f>
        <v>-20</v>
      </c>
      <c r="C120" s="16">
        <f>D53</f>
        <v>0</v>
      </c>
      <c r="D120" s="16">
        <f>$C$106*B120+$D$106</f>
        <v>1451.9999999997708</v>
      </c>
      <c r="E120" s="16">
        <f>D120-C120</f>
        <v>1451.9999999997708</v>
      </c>
      <c r="F120" s="16">
        <f>IF(SIGN(E120*E121)=1,0,1)</f>
        <v>1</v>
      </c>
      <c r="G120" s="52">
        <f>MATCH(1,F120:F128,0)</f>
        <v>1</v>
      </c>
      <c r="H120" s="16" t="s">
        <v>25</v>
      </c>
      <c r="I120" s="16" t="s">
        <v>45</v>
      </c>
      <c r="J120" s="16" t="s">
        <v>46</v>
      </c>
    </row>
    <row r="121" spans="1:11" s="16" customFormat="1" ht="15" customHeight="1" x14ac:dyDescent="0.25">
      <c r="A121" s="50"/>
      <c r="B121" s="16">
        <f t="shared" ref="B121:B128" si="14">B110</f>
        <v>-15</v>
      </c>
      <c r="C121" s="16">
        <f t="shared" ref="C121:C128" si="15">D54</f>
        <v>8.9746671785376115</v>
      </c>
      <c r="D121" s="16">
        <f t="shared" ref="D121:D128" si="16">$C$106*B121+$D$106</f>
        <v>-2177.9999999996617</v>
      </c>
      <c r="E121" s="16">
        <f t="shared" ref="E121:E128" si="17">D121-C121</f>
        <v>-2186.9746671781991</v>
      </c>
      <c r="F121" s="16">
        <f t="shared" ref="F121:F127" si="18">IF(SIGN(E121*E122)=1,0,1)</f>
        <v>0</v>
      </c>
      <c r="G121" s="52"/>
      <c r="H121" s="16">
        <f>INDEX(B120:B128,G120)</f>
        <v>-20</v>
      </c>
      <c r="I121" s="16">
        <f>INDEX(C120:C128,G120)</f>
        <v>0</v>
      </c>
      <c r="J121" s="16">
        <f>INDEX(D120:D128,G120)</f>
        <v>1451.9999999997708</v>
      </c>
    </row>
    <row r="122" spans="1:11" s="16" customFormat="1" ht="15" customHeight="1" x14ac:dyDescent="0.25">
      <c r="A122" s="50"/>
      <c r="B122" s="16">
        <f t="shared" si="14"/>
        <v>-7</v>
      </c>
      <c r="C122" s="16">
        <f t="shared" si="15"/>
        <v>10.261919752204458</v>
      </c>
      <c r="D122" s="16">
        <f t="shared" si="16"/>
        <v>-7985.9999999987522</v>
      </c>
      <c r="E122" s="16">
        <f t="shared" si="17"/>
        <v>-7996.2619197509566</v>
      </c>
      <c r="F122" s="16">
        <f t="shared" si="18"/>
        <v>0</v>
      </c>
      <c r="G122" s="52"/>
      <c r="H122" s="16">
        <f>INDEX(B120:B128,G120+1)</f>
        <v>-15</v>
      </c>
      <c r="I122" s="16">
        <f>INDEX(C120:C128,G120+1)</f>
        <v>8.9746671785376115</v>
      </c>
      <c r="J122" s="16">
        <f>INDEX(D120:D128,G120+1)</f>
        <v>-2177.9999999996617</v>
      </c>
    </row>
    <row r="123" spans="1:11" s="16" customFormat="1" ht="15" customHeight="1" x14ac:dyDescent="0.25">
      <c r="A123" s="50"/>
      <c r="B123" s="16">
        <f t="shared" si="14"/>
        <v>2</v>
      </c>
      <c r="C123" s="16">
        <f t="shared" si="15"/>
        <v>11.101175172900447</v>
      </c>
      <c r="D123" s="16">
        <f t="shared" si="16"/>
        <v>-14519.99999999773</v>
      </c>
      <c r="E123" s="16">
        <f t="shared" si="17"/>
        <v>-14531.10117517063</v>
      </c>
      <c r="F123" s="16">
        <f t="shared" si="18"/>
        <v>0</v>
      </c>
      <c r="G123" s="52"/>
      <c r="H123" s="49" t="s">
        <v>47</v>
      </c>
      <c r="I123" s="49"/>
      <c r="J123" s="49"/>
    </row>
    <row r="124" spans="1:11" s="16" customFormat="1" ht="15" customHeight="1" x14ac:dyDescent="0.25">
      <c r="A124" s="50"/>
      <c r="B124" s="16">
        <f t="shared" si="14"/>
        <v>7</v>
      </c>
      <c r="C124" s="16">
        <f t="shared" si="15"/>
        <v>12.851569929913474</v>
      </c>
      <c r="D124" s="16">
        <f t="shared" si="16"/>
        <v>-18149.999999997162</v>
      </c>
      <c r="E124" s="16">
        <f t="shared" si="17"/>
        <v>-18162.851569927076</v>
      </c>
      <c r="F124" s="16">
        <f t="shared" si="18"/>
        <v>0</v>
      </c>
      <c r="G124" s="52"/>
      <c r="H124" s="34" t="s">
        <v>48</v>
      </c>
      <c r="I124" s="16">
        <f>SLOPE(I121:I122,H121:H122)</f>
        <v>1.7949334357075224</v>
      </c>
      <c r="J124" s="16">
        <f>SLOPE(J121:J122,H121:H122)</f>
        <v>-725.99999999988654</v>
      </c>
    </row>
    <row r="125" spans="1:11" s="16" customFormat="1" ht="15" customHeight="1" x14ac:dyDescent="0.25">
      <c r="A125" s="50"/>
      <c r="B125" s="16">
        <f t="shared" si="14"/>
        <v>14</v>
      </c>
      <c r="C125" s="16">
        <f t="shared" si="15"/>
        <v>13.229355366638977</v>
      </c>
      <c r="D125" s="16">
        <f t="shared" si="16"/>
        <v>-23231.999999996369</v>
      </c>
      <c r="E125" s="16">
        <f>D125-C125</f>
        <v>-23245.229355363008</v>
      </c>
      <c r="F125" s="16">
        <f>IF(SIGN(E125*E126)=1,0,1)</f>
        <v>0</v>
      </c>
      <c r="G125" s="52"/>
      <c r="H125" s="34" t="s">
        <v>49</v>
      </c>
      <c r="I125" s="16">
        <f>INTERCEPT(I121:I122,H121:H122)</f>
        <v>35.898668714150446</v>
      </c>
      <c r="J125" s="16">
        <f>INTERCEPT(J121:J122,H121:H122)</f>
        <v>-13067.999999997959</v>
      </c>
    </row>
    <row r="126" spans="1:11" s="16" customFormat="1" ht="15.75" customHeight="1" x14ac:dyDescent="0.25">
      <c r="A126" s="50"/>
      <c r="B126" s="16">
        <f t="shared" si="14"/>
        <v>25</v>
      </c>
      <c r="C126" s="16">
        <f t="shared" si="15"/>
        <v>12.981692790995258</v>
      </c>
      <c r="D126" s="16">
        <f t="shared" si="16"/>
        <v>-31217.999999995118</v>
      </c>
      <c r="E126" s="16">
        <f t="shared" si="17"/>
        <v>-31230.981692786114</v>
      </c>
      <c r="F126" s="16">
        <f t="shared" si="18"/>
        <v>0</v>
      </c>
      <c r="G126" s="52"/>
      <c r="H126" s="49" t="s">
        <v>50</v>
      </c>
      <c r="I126" s="49"/>
      <c r="J126" s="49"/>
      <c r="K126" s="45" t="s">
        <v>56</v>
      </c>
    </row>
    <row r="127" spans="1:11" s="16" customFormat="1" x14ac:dyDescent="0.25">
      <c r="A127" s="50"/>
      <c r="B127" s="16">
        <f t="shared" si="14"/>
        <v>35</v>
      </c>
      <c r="C127" s="16">
        <f t="shared" si="15"/>
        <v>12.672136601666182</v>
      </c>
      <c r="D127" s="16">
        <f t="shared" si="16"/>
        <v>-38477.999999993983</v>
      </c>
      <c r="E127" s="16">
        <f t="shared" si="17"/>
        <v>-38490.672136595647</v>
      </c>
      <c r="F127" s="16">
        <f t="shared" si="18"/>
        <v>0</v>
      </c>
      <c r="G127" s="52"/>
      <c r="H127" s="49" t="s">
        <v>52</v>
      </c>
      <c r="I127" s="49"/>
      <c r="J127" s="43">
        <f>(J124*I125-I124*J125)/(J124-I124)</f>
        <v>3.5810133169572977</v>
      </c>
      <c r="K127" s="16">
        <f>J127</f>
        <v>3.5810133169572977</v>
      </c>
    </row>
    <row r="128" spans="1:11" s="16" customFormat="1" x14ac:dyDescent="0.25">
      <c r="A128" s="50"/>
      <c r="B128" s="16">
        <f t="shared" si="14"/>
        <v>0</v>
      </c>
      <c r="C128" s="16">
        <f t="shared" si="15"/>
        <v>0</v>
      </c>
      <c r="D128" s="16">
        <f t="shared" si="16"/>
        <v>-13067.999999997957</v>
      </c>
      <c r="E128" s="16">
        <f t="shared" si="17"/>
        <v>-13067.999999997957</v>
      </c>
      <c r="F128" s="16">
        <f>F89</f>
        <v>0</v>
      </c>
      <c r="G128" s="52"/>
      <c r="H128" s="49" t="s">
        <v>51</v>
      </c>
      <c r="I128" s="49"/>
      <c r="J128" s="43">
        <f>ROUND((J127-J125)/J124,1)</f>
        <v>-18</v>
      </c>
      <c r="K128" s="33">
        <f>G63</f>
        <v>-15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6" customFormat="1" x14ac:dyDescent="0.25"/>
    <row r="377" s="16" customFormat="1" x14ac:dyDescent="0.25"/>
    <row r="378" s="16" customFormat="1" x14ac:dyDescent="0.25"/>
    <row r="379" s="16" customFormat="1" x14ac:dyDescent="0.25"/>
    <row r="380" s="16" customFormat="1" x14ac:dyDescent="0.25"/>
    <row r="381" s="16" customFormat="1" x14ac:dyDescent="0.25"/>
    <row r="382" s="16" customFormat="1" x14ac:dyDescent="0.25"/>
    <row r="383" s="16" customFormat="1" x14ac:dyDescent="0.25"/>
    <row r="384" s="16" customFormat="1" x14ac:dyDescent="0.25"/>
    <row r="385" s="16" customFormat="1" x14ac:dyDescent="0.25"/>
    <row r="386" s="16" customFormat="1" x14ac:dyDescent="0.25"/>
    <row r="387" s="16" customFormat="1" x14ac:dyDescent="0.25"/>
    <row r="388" s="16" customFormat="1" x14ac:dyDescent="0.25"/>
    <row r="389" s="16" customFormat="1" x14ac:dyDescent="0.25"/>
    <row r="390" s="16" customFormat="1" x14ac:dyDescent="0.25"/>
    <row r="391" s="16" customFormat="1" x14ac:dyDescent="0.25"/>
    <row r="392" s="16" customFormat="1" x14ac:dyDescent="0.25"/>
    <row r="393" s="16" customFormat="1" x14ac:dyDescent="0.25"/>
    <row r="394" s="16" customFormat="1" x14ac:dyDescent="0.25"/>
    <row r="395" s="16" customFormat="1" x14ac:dyDescent="0.25"/>
    <row r="396" s="16" customFormat="1" x14ac:dyDescent="0.25"/>
    <row r="397" s="16" customFormat="1" x14ac:dyDescent="0.25"/>
    <row r="398" s="16" customFormat="1" x14ac:dyDescent="0.25"/>
    <row r="399" s="16" customFormat="1" x14ac:dyDescent="0.25"/>
    <row r="400" s="16" customFormat="1" x14ac:dyDescent="0.25"/>
    <row r="401" s="16" customFormat="1" x14ac:dyDescent="0.25"/>
    <row r="402" s="16" customFormat="1" x14ac:dyDescent="0.25"/>
    <row r="403" s="16" customFormat="1" x14ac:dyDescent="0.25"/>
    <row r="404" s="16" customFormat="1" x14ac:dyDescent="0.25"/>
    <row r="405" s="16" customFormat="1" x14ac:dyDescent="0.25"/>
    <row r="406" s="16" customFormat="1" x14ac:dyDescent="0.25"/>
    <row r="407" s="16" customFormat="1" x14ac:dyDescent="0.25"/>
    <row r="408" s="16" customFormat="1" x14ac:dyDescent="0.25"/>
    <row r="409" s="16" customFormat="1" x14ac:dyDescent="0.25"/>
    <row r="410" s="16" customFormat="1" x14ac:dyDescent="0.25"/>
    <row r="411" s="16" customFormat="1" x14ac:dyDescent="0.25"/>
    <row r="412" s="16" customFormat="1" x14ac:dyDescent="0.25"/>
    <row r="413" s="16" customFormat="1" x14ac:dyDescent="0.25"/>
    <row r="414" s="16" customFormat="1" x14ac:dyDescent="0.25"/>
    <row r="415" s="16" customFormat="1" x14ac:dyDescent="0.25"/>
    <row r="416" s="16" customFormat="1" x14ac:dyDescent="0.25"/>
    <row r="417" s="16" customFormat="1" x14ac:dyDescent="0.25"/>
    <row r="418" s="16" customFormat="1" x14ac:dyDescent="0.25"/>
    <row r="419" s="16" customFormat="1" x14ac:dyDescent="0.25"/>
    <row r="420" s="16" customFormat="1" x14ac:dyDescent="0.25"/>
    <row r="421" s="16" customFormat="1" x14ac:dyDescent="0.25"/>
    <row r="422" s="16" customFormat="1" x14ac:dyDescent="0.25"/>
    <row r="423" s="16" customFormat="1" x14ac:dyDescent="0.25"/>
    <row r="424" s="16" customFormat="1" x14ac:dyDescent="0.25"/>
    <row r="425" s="16" customFormat="1" x14ac:dyDescent="0.25"/>
    <row r="426" s="16" customFormat="1" x14ac:dyDescent="0.25"/>
    <row r="427" s="16" customFormat="1" x14ac:dyDescent="0.25"/>
    <row r="428" s="16" customFormat="1" x14ac:dyDescent="0.25"/>
    <row r="429" s="16" customFormat="1" x14ac:dyDescent="0.25"/>
    <row r="430" s="16" customFormat="1" x14ac:dyDescent="0.25"/>
    <row r="431" s="16" customFormat="1" x14ac:dyDescent="0.25"/>
    <row r="432" s="16" customFormat="1" x14ac:dyDescent="0.25"/>
    <row r="433" s="16" customFormat="1" x14ac:dyDescent="0.25"/>
    <row r="434" s="16" customFormat="1" x14ac:dyDescent="0.25"/>
    <row r="435" s="16" customFormat="1" x14ac:dyDescent="0.25"/>
    <row r="436" s="16" customFormat="1" x14ac:dyDescent="0.25"/>
    <row r="437" s="16" customFormat="1" x14ac:dyDescent="0.25"/>
    <row r="438" s="16" customFormat="1" x14ac:dyDescent="0.25"/>
    <row r="439" s="16" customFormat="1" x14ac:dyDescent="0.25"/>
    <row r="440" s="16" customFormat="1" x14ac:dyDescent="0.25"/>
    <row r="441" s="16" customFormat="1" x14ac:dyDescent="0.25"/>
    <row r="442" s="16" customFormat="1" x14ac:dyDescent="0.25"/>
    <row r="443" s="16" customFormat="1" x14ac:dyDescent="0.25"/>
    <row r="444" s="16" customFormat="1" x14ac:dyDescent="0.25"/>
    <row r="445" s="16" customFormat="1" x14ac:dyDescent="0.25"/>
    <row r="446" s="16" customFormat="1" x14ac:dyDescent="0.25"/>
    <row r="447" s="16" customFormat="1" x14ac:dyDescent="0.25"/>
    <row r="448" s="16" customFormat="1" x14ac:dyDescent="0.25"/>
    <row r="449" s="16" customFormat="1" x14ac:dyDescent="0.25"/>
    <row r="450" s="16" customFormat="1" x14ac:dyDescent="0.25"/>
    <row r="451" s="16" customFormat="1" x14ac:dyDescent="0.25"/>
    <row r="452" s="16" customFormat="1" x14ac:dyDescent="0.25"/>
    <row r="453" s="16" customFormat="1" x14ac:dyDescent="0.25"/>
    <row r="454" s="16" customFormat="1" x14ac:dyDescent="0.25"/>
    <row r="455" s="16" customFormat="1" x14ac:dyDescent="0.25"/>
    <row r="456" s="16" customFormat="1" x14ac:dyDescent="0.25"/>
    <row r="457" s="16" customFormat="1" x14ac:dyDescent="0.25"/>
    <row r="458" s="16" customFormat="1" x14ac:dyDescent="0.25"/>
    <row r="459" s="16" customFormat="1" x14ac:dyDescent="0.25"/>
    <row r="460" s="16" customFormat="1" x14ac:dyDescent="0.25"/>
    <row r="461" s="16" customFormat="1" x14ac:dyDescent="0.25"/>
    <row r="462" s="16" customFormat="1" x14ac:dyDescent="0.25"/>
    <row r="463" s="16" customFormat="1" x14ac:dyDescent="0.25"/>
    <row r="464" s="16" customFormat="1" x14ac:dyDescent="0.25"/>
    <row r="465" s="16" customFormat="1" x14ac:dyDescent="0.25"/>
    <row r="466" s="16" customFormat="1" x14ac:dyDescent="0.25"/>
    <row r="467" s="16" customFormat="1" x14ac:dyDescent="0.25"/>
    <row r="468" s="16" customFormat="1" x14ac:dyDescent="0.25"/>
    <row r="469" s="16" customFormat="1" x14ac:dyDescent="0.25"/>
    <row r="470" s="16" customFormat="1" x14ac:dyDescent="0.25"/>
    <row r="471" s="16" customFormat="1" x14ac:dyDescent="0.25"/>
    <row r="472" s="16" customFormat="1" x14ac:dyDescent="0.25"/>
    <row r="473" s="16" customFormat="1" x14ac:dyDescent="0.25"/>
    <row r="474" s="16" customFormat="1" x14ac:dyDescent="0.25"/>
    <row r="475" s="16" customFormat="1" x14ac:dyDescent="0.25"/>
    <row r="476" s="16" customFormat="1" x14ac:dyDescent="0.25"/>
    <row r="477" s="16" customFormat="1" x14ac:dyDescent="0.25"/>
    <row r="478" s="16" customFormat="1" x14ac:dyDescent="0.25"/>
    <row r="479" s="16" customFormat="1" x14ac:dyDescent="0.25"/>
    <row r="480" s="16" customFormat="1" x14ac:dyDescent="0.25"/>
    <row r="481" s="16" customFormat="1" x14ac:dyDescent="0.25"/>
    <row r="482" s="16" customFormat="1" x14ac:dyDescent="0.25"/>
    <row r="483" s="16" customFormat="1" x14ac:dyDescent="0.25"/>
    <row r="484" s="16" customFormat="1" x14ac:dyDescent="0.25"/>
    <row r="485" s="16" customFormat="1" x14ac:dyDescent="0.25"/>
    <row r="486" s="16" customFormat="1" x14ac:dyDescent="0.25"/>
    <row r="487" s="16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JCPpGJln8KoFbAewaNxAlGO9rqNXSEWrTciCWTMbq8BnyZ0c6k+geTVUTrcwzHQUkfwv0WatffMTrTT8xTc3aA==" saltValue="3nJDg0mnvL9tT1bJ1B/0XA==" spinCount="100000" sheet="1" objects="1" scenario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7" xr:uid="{7015283A-943A-4007-B1ED-01BBA5230476}">
      <formula1>$G$55:$G$56</formula1>
    </dataValidation>
    <dataValidation type="list" allowBlank="1" showInputMessage="1" showErrorMessage="1" sqref="C10" xr:uid="{8DE52B89-F67F-4697-80EF-69161875E1B0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8021-5E2C-413F-9817-0B43C4BD02E6}">
  <sheetPr codeName="List5">
    <pageSetUpPr fitToPage="1"/>
  </sheetPr>
  <dimension ref="A1:BT703"/>
  <sheetViews>
    <sheetView topLeftCell="A13" zoomScale="70" zoomScaleNormal="70" workbookViewId="0">
      <selection activeCell="E52" sqref="E52:H52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9.9499999999999993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9.9499999999999993" customHeight="1" thickBot="1" x14ac:dyDescent="0.3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13" x14ac:dyDescent="0.25">
      <c r="A4" s="1"/>
      <c r="B4" s="70" t="s">
        <v>1</v>
      </c>
      <c r="C4" s="70"/>
      <c r="D4" s="7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70"/>
      <c r="C5" s="70"/>
      <c r="D5" s="7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59" t="s">
        <v>2</v>
      </c>
      <c r="B6" s="60"/>
      <c r="C6" s="3">
        <v>-12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59" t="s">
        <v>4</v>
      </c>
      <c r="B7" s="60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59" t="s">
        <v>5</v>
      </c>
      <c r="B8" s="60"/>
      <c r="C8" s="3">
        <v>6.8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59" t="s">
        <v>9</v>
      </c>
      <c r="B10" s="60"/>
      <c r="C10" s="3" t="s">
        <v>10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11</v>
      </c>
      <c r="C11" s="17">
        <f>D64</f>
        <v>7.8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55" t="s">
        <v>12</v>
      </c>
      <c r="F12" s="55"/>
      <c r="G12" s="55"/>
      <c r="H12" s="55"/>
      <c r="I12" s="55"/>
      <c r="J12" s="55"/>
      <c r="K12" s="55"/>
      <c r="L12" s="55"/>
      <c r="M12" s="2"/>
    </row>
    <row r="13" spans="1:13" x14ac:dyDescent="0.25">
      <c r="A13" s="1"/>
      <c r="B13" s="56" t="s">
        <v>13</v>
      </c>
      <c r="C13" s="57"/>
      <c r="D13" s="57"/>
      <c r="E13" s="55"/>
      <c r="F13" s="55"/>
      <c r="G13" s="55"/>
      <c r="H13" s="55"/>
      <c r="I13" s="55"/>
      <c r="J13" s="55"/>
      <c r="K13" s="55"/>
      <c r="L13" s="55"/>
      <c r="M13" s="2"/>
    </row>
    <row r="14" spans="1:13" x14ac:dyDescent="0.25">
      <c r="A14" s="1"/>
      <c r="B14" s="57"/>
      <c r="C14" s="57"/>
      <c r="D14" s="57"/>
      <c r="E14" s="55"/>
      <c r="F14" s="55"/>
      <c r="G14" s="55"/>
      <c r="H14" s="55"/>
      <c r="I14" s="55"/>
      <c r="J14" s="55"/>
      <c r="K14" s="55"/>
      <c r="L14" s="55"/>
      <c r="M14" s="2"/>
    </row>
    <row r="15" spans="1:13" x14ac:dyDescent="0.25">
      <c r="A15" s="1"/>
      <c r="B15" s="57"/>
      <c r="C15" s="57"/>
      <c r="D15" s="57"/>
      <c r="E15" s="55"/>
      <c r="F15" s="55"/>
      <c r="G15" s="55"/>
      <c r="H15" s="55"/>
      <c r="I15" s="55"/>
      <c r="J15" s="55"/>
      <c r="K15" s="55"/>
      <c r="L15" s="55"/>
      <c r="M15" s="2"/>
    </row>
    <row r="16" spans="1:13" x14ac:dyDescent="0.25">
      <c r="A16" s="1"/>
      <c r="B16" s="57"/>
      <c r="C16" s="57"/>
      <c r="D16" s="57"/>
      <c r="E16" s="55"/>
      <c r="F16" s="55"/>
      <c r="G16" s="55"/>
      <c r="H16" s="55"/>
      <c r="I16" s="55"/>
      <c r="J16" s="55"/>
      <c r="K16" s="55"/>
      <c r="L16" s="55"/>
      <c r="M16" s="2"/>
    </row>
    <row r="17" spans="1:13" x14ac:dyDescent="0.25">
      <c r="A17" s="1"/>
      <c r="B17" s="57"/>
      <c r="C17" s="57"/>
      <c r="D17" s="57"/>
      <c r="E17" s="55"/>
      <c r="F17" s="55"/>
      <c r="G17" s="55"/>
      <c r="H17" s="55"/>
      <c r="I17" s="55"/>
      <c r="J17" s="55"/>
      <c r="K17" s="55"/>
      <c r="L17" s="55"/>
      <c r="M17" s="2"/>
    </row>
    <row r="18" spans="1:13" x14ac:dyDescent="0.25">
      <c r="A18" s="1"/>
      <c r="B18" s="57"/>
      <c r="C18" s="57"/>
      <c r="D18" s="57"/>
      <c r="E18" s="55"/>
      <c r="F18" s="55"/>
      <c r="G18" s="55"/>
      <c r="H18" s="55"/>
      <c r="I18" s="55"/>
      <c r="J18" s="55"/>
      <c r="K18" s="55"/>
      <c r="L18" s="55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50" t="s">
        <v>14</v>
      </c>
      <c r="B52" s="21" t="s">
        <v>15</v>
      </c>
      <c r="C52" s="21" t="s">
        <v>16</v>
      </c>
      <c r="D52" s="21" t="s">
        <v>17</v>
      </c>
      <c r="E52" s="51" t="s">
        <v>18</v>
      </c>
      <c r="F52" s="51"/>
      <c r="G52" s="51"/>
      <c r="H52" s="51"/>
    </row>
    <row r="53" spans="1:13" s="16" customFormat="1" x14ac:dyDescent="0.25">
      <c r="A53" s="50"/>
      <c r="B53" s="22">
        <v>-20</v>
      </c>
      <c r="C53" s="22"/>
      <c r="D53" s="24"/>
      <c r="E53" s="58" t="s">
        <v>19</v>
      </c>
      <c r="F53" s="58"/>
      <c r="G53" s="25" t="s">
        <v>10</v>
      </c>
    </row>
    <row r="54" spans="1:13" s="16" customFormat="1" x14ac:dyDescent="0.25">
      <c r="A54" s="50"/>
      <c r="B54" s="22">
        <v>-15</v>
      </c>
      <c r="C54" s="47"/>
      <c r="D54" s="24"/>
      <c r="E54" s="58"/>
      <c r="F54" s="58"/>
      <c r="G54" s="25" t="s">
        <v>20</v>
      </c>
    </row>
    <row r="55" spans="1:13" s="16" customFormat="1" x14ac:dyDescent="0.25">
      <c r="A55" s="50"/>
      <c r="B55" s="22">
        <v>-7</v>
      </c>
      <c r="C55" s="47">
        <v>3.5456949034086631</v>
      </c>
      <c r="D55" s="24">
        <f t="shared" ref="D55:D60" si="0">C55+6</f>
        <v>9.5456949034086627</v>
      </c>
      <c r="E55" s="58" t="s">
        <v>21</v>
      </c>
      <c r="F55" s="58"/>
      <c r="G55" s="25">
        <v>15</v>
      </c>
    </row>
    <row r="56" spans="1:13" s="16" customFormat="1" x14ac:dyDescent="0.25">
      <c r="A56" s="50"/>
      <c r="B56" s="22">
        <v>2</v>
      </c>
      <c r="C56" s="47">
        <v>4.7199369551531891</v>
      </c>
      <c r="D56" s="24">
        <f t="shared" si="0"/>
        <v>10.719936955153189</v>
      </c>
      <c r="E56" s="58"/>
      <c r="F56" s="58"/>
      <c r="G56" s="25">
        <v>20</v>
      </c>
    </row>
    <row r="57" spans="1:13" s="16" customFormat="1" x14ac:dyDescent="0.25">
      <c r="A57" s="50"/>
      <c r="B57" s="22">
        <v>7</v>
      </c>
      <c r="C57" s="47">
        <v>5.490326362334371</v>
      </c>
      <c r="D57" s="24">
        <f t="shared" si="0"/>
        <v>11.490326362334372</v>
      </c>
      <c r="E57" s="58" t="s">
        <v>22</v>
      </c>
      <c r="F57" s="58"/>
      <c r="G57" s="25">
        <v>-12</v>
      </c>
    </row>
    <row r="58" spans="1:13" s="16" customFormat="1" x14ac:dyDescent="0.25">
      <c r="A58" s="50"/>
      <c r="B58" s="22">
        <v>14</v>
      </c>
      <c r="C58" s="47">
        <v>6.1475754553376278</v>
      </c>
      <c r="D58" s="24">
        <f t="shared" si="0"/>
        <v>12.147575455337627</v>
      </c>
      <c r="E58" s="58"/>
      <c r="F58" s="58"/>
      <c r="G58" s="25">
        <v>-15</v>
      </c>
    </row>
    <row r="59" spans="1:13" s="16" customFormat="1" x14ac:dyDescent="0.25">
      <c r="A59" s="50"/>
      <c r="B59" s="22">
        <v>25</v>
      </c>
      <c r="C59" s="47">
        <v>5.7604161054924461</v>
      </c>
      <c r="D59" s="24">
        <f t="shared" si="0"/>
        <v>11.760416105492446</v>
      </c>
      <c r="E59" s="58"/>
      <c r="F59" s="58"/>
      <c r="G59" s="25">
        <v>-17</v>
      </c>
    </row>
    <row r="60" spans="1:13" s="16" customFormat="1" x14ac:dyDescent="0.25">
      <c r="A60" s="50"/>
      <c r="B60" s="22">
        <v>35</v>
      </c>
      <c r="C60" s="47">
        <v>5.98834622953588</v>
      </c>
      <c r="D60" s="24">
        <f t="shared" si="0"/>
        <v>11.98834622953588</v>
      </c>
      <c r="E60" s="58"/>
      <c r="F60" s="58"/>
      <c r="G60" s="25">
        <v>-20</v>
      </c>
    </row>
    <row r="61" spans="1:13" s="16" customFormat="1" x14ac:dyDescent="0.25">
      <c r="A61" s="50"/>
      <c r="B61" s="26"/>
      <c r="C61" s="27"/>
      <c r="D61" s="24"/>
    </row>
    <row r="62" spans="1:13" s="16" customFormat="1" ht="15" customHeight="1" x14ac:dyDescent="0.25">
      <c r="A62" s="50" t="s">
        <v>23</v>
      </c>
      <c r="B62" s="25" t="s">
        <v>24</v>
      </c>
      <c r="C62" s="28" t="s">
        <v>25</v>
      </c>
      <c r="D62" s="28" t="s">
        <v>26</v>
      </c>
      <c r="E62" s="25"/>
      <c r="F62" s="54" t="s">
        <v>27</v>
      </c>
      <c r="G62" s="19" t="s">
        <v>25</v>
      </c>
      <c r="H62" s="19" t="s">
        <v>26</v>
      </c>
    </row>
    <row r="63" spans="1:13" s="16" customFormat="1" ht="15" customHeight="1" x14ac:dyDescent="0.25">
      <c r="A63" s="50"/>
      <c r="B63" s="29" t="s">
        <v>28</v>
      </c>
      <c r="C63" s="28">
        <f>C7</f>
        <v>15</v>
      </c>
      <c r="D63" s="28">
        <f>C6</f>
        <v>-12</v>
      </c>
      <c r="E63" s="28" t="s">
        <v>3</v>
      </c>
      <c r="F63" s="54"/>
      <c r="G63" s="30">
        <v>-7</v>
      </c>
      <c r="H63" s="19">
        <f>D64</f>
        <v>7.8</v>
      </c>
    </row>
    <row r="64" spans="1:13" s="16" customFormat="1" ht="15.75" customHeight="1" x14ac:dyDescent="0.25">
      <c r="A64" s="50"/>
      <c r="B64" s="29" t="s">
        <v>5</v>
      </c>
      <c r="C64" s="31">
        <v>0</v>
      </c>
      <c r="D64" s="28">
        <f>IF(C10="OTOPNÁ TĚLESA",(C8+0.25*C9)*1.1,(C8+0.25*C9*1))</f>
        <v>7.8</v>
      </c>
      <c r="E64" s="28" t="s">
        <v>6</v>
      </c>
      <c r="F64" s="54"/>
      <c r="G64" s="19">
        <f>D63</f>
        <v>-12</v>
      </c>
      <c r="H64" s="19">
        <f>D64</f>
        <v>7.8</v>
      </c>
    </row>
    <row r="65" spans="1:10" s="16" customFormat="1" ht="15" customHeight="1" x14ac:dyDescent="0.25">
      <c r="A65" s="50"/>
      <c r="B65" s="51" t="s">
        <v>29</v>
      </c>
      <c r="C65" s="51"/>
      <c r="D65" s="51"/>
      <c r="E65" s="51"/>
      <c r="F65" s="54" t="s">
        <v>30</v>
      </c>
      <c r="G65" s="19" t="s">
        <v>25</v>
      </c>
      <c r="H65" s="19" t="s">
        <v>26</v>
      </c>
    </row>
    <row r="66" spans="1:10" s="16" customFormat="1" ht="15" customHeight="1" x14ac:dyDescent="0.25">
      <c r="A66" s="50"/>
      <c r="B66" s="19" t="s">
        <v>25</v>
      </c>
      <c r="C66" s="19">
        <f>C63</f>
        <v>15</v>
      </c>
      <c r="D66" s="32">
        <f>D63</f>
        <v>-12</v>
      </c>
      <c r="E66" s="19">
        <f>D63</f>
        <v>-12</v>
      </c>
      <c r="F66" s="54"/>
      <c r="G66" s="33">
        <f>G64</f>
        <v>-12</v>
      </c>
      <c r="H66" s="19">
        <f>H63</f>
        <v>7.8</v>
      </c>
    </row>
    <row r="67" spans="1:10" s="16" customFormat="1" ht="15.75" customHeight="1" x14ac:dyDescent="0.25">
      <c r="A67" s="50"/>
      <c r="B67" s="19" t="s">
        <v>26</v>
      </c>
      <c r="C67" s="32">
        <f>C64</f>
        <v>0</v>
      </c>
      <c r="D67" s="19">
        <f>D64</f>
        <v>7.8</v>
      </c>
      <c r="E67" s="32">
        <f>C64</f>
        <v>0</v>
      </c>
      <c r="F67" s="54"/>
      <c r="G67" s="19">
        <f>G64</f>
        <v>-12</v>
      </c>
      <c r="H67" s="30">
        <v>0</v>
      </c>
    </row>
    <row r="68" spans="1:10" s="16" customFormat="1" ht="15" customHeight="1" x14ac:dyDescent="0.25">
      <c r="A68" s="50"/>
      <c r="B68" s="51" t="s">
        <v>31</v>
      </c>
      <c r="C68" s="51"/>
      <c r="D68" s="51"/>
      <c r="E68" s="51"/>
    </row>
    <row r="69" spans="1:10" s="16" customFormat="1" ht="15" customHeight="1" x14ac:dyDescent="0.25">
      <c r="A69" s="50"/>
      <c r="B69" s="19" t="s">
        <v>32</v>
      </c>
      <c r="C69" s="34" t="s">
        <v>25</v>
      </c>
      <c r="D69" s="35" t="s">
        <v>26</v>
      </c>
      <c r="E69" s="49"/>
    </row>
    <row r="70" spans="1:10" s="16" customFormat="1" ht="15" customHeight="1" x14ac:dyDescent="0.25">
      <c r="A70" s="50"/>
      <c r="B70" s="34">
        <v>1</v>
      </c>
      <c r="C70" s="34">
        <f>C63</f>
        <v>15</v>
      </c>
      <c r="D70" s="35">
        <f>C64</f>
        <v>0</v>
      </c>
      <c r="E70" s="49"/>
    </row>
    <row r="71" spans="1:10" s="16" customFormat="1" ht="15.75" customHeight="1" x14ac:dyDescent="0.25">
      <c r="A71" s="50"/>
      <c r="B71" s="34">
        <v>2</v>
      </c>
      <c r="C71" s="34">
        <f>D63</f>
        <v>-12</v>
      </c>
      <c r="D71" s="34">
        <f>D64</f>
        <v>7.8</v>
      </c>
      <c r="E71" s="49"/>
    </row>
    <row r="72" spans="1:10" s="16" customFormat="1" x14ac:dyDescent="0.25">
      <c r="A72" s="50"/>
      <c r="B72" s="36"/>
      <c r="C72" s="36" t="s">
        <v>33</v>
      </c>
      <c r="D72" s="36" t="s">
        <v>34</v>
      </c>
      <c r="E72" s="49"/>
    </row>
    <row r="73" spans="1:10" s="16" customFormat="1" x14ac:dyDescent="0.25">
      <c r="A73" s="50"/>
      <c r="B73" s="19" t="s">
        <v>35</v>
      </c>
      <c r="C73" s="37" cm="1">
        <f t="array" ref="C73:D73">LINEST(D70:D71,C70:C71,1)</f>
        <v>-0.28888888888888881</v>
      </c>
      <c r="D73" s="38">
        <v>4.333333333333333</v>
      </c>
      <c r="E73" s="49"/>
    </row>
    <row r="74" spans="1:10" s="16" customFormat="1" ht="15" customHeight="1" x14ac:dyDescent="0.25">
      <c r="A74" s="50" t="s">
        <v>36</v>
      </c>
      <c r="B74" s="53" t="s">
        <v>16</v>
      </c>
      <c r="C74" s="53"/>
      <c r="D74" s="53" t="s">
        <v>37</v>
      </c>
      <c r="E74" s="53"/>
      <c r="F74" s="50"/>
      <c r="G74" s="50"/>
      <c r="H74" s="50"/>
      <c r="I74" s="50"/>
      <c r="J74" s="50"/>
    </row>
    <row r="75" spans="1:10" s="16" customFormat="1" ht="15" customHeight="1" x14ac:dyDescent="0.25">
      <c r="A75" s="50"/>
      <c r="B75" s="31" t="s">
        <v>25</v>
      </c>
      <c r="C75" s="31" t="s">
        <v>26</v>
      </c>
      <c r="D75" s="31" t="s">
        <v>25</v>
      </c>
      <c r="E75" s="31" t="s">
        <v>26</v>
      </c>
      <c r="F75" s="50"/>
      <c r="G75" s="50"/>
      <c r="H75" s="50"/>
      <c r="I75" s="50"/>
      <c r="J75" s="50"/>
    </row>
    <row r="76" spans="1:10" s="16" customFormat="1" ht="15" customHeight="1" x14ac:dyDescent="0.25">
      <c r="A76" s="50"/>
      <c r="B76" s="39">
        <f>B77</f>
        <v>-0.29964916859715202</v>
      </c>
      <c r="C76" s="40">
        <f>C77</f>
        <v>4.4198986487058436</v>
      </c>
      <c r="D76" s="39">
        <f>D77</f>
        <v>-9.1524443219845093</v>
      </c>
      <c r="E76" s="40">
        <f>E77</f>
        <v>6.9773728041288567</v>
      </c>
      <c r="F76" s="50"/>
      <c r="G76" s="50"/>
      <c r="H76" s="50"/>
      <c r="I76" s="50"/>
      <c r="J76" s="50"/>
    </row>
    <row r="77" spans="1:10" s="16" customFormat="1" ht="15" customHeight="1" x14ac:dyDescent="0.25">
      <c r="A77" s="50"/>
      <c r="B77" s="41">
        <f>J89</f>
        <v>-0.29964916859715202</v>
      </c>
      <c r="C77" s="40">
        <f>J88</f>
        <v>4.4198986487058436</v>
      </c>
      <c r="D77" s="39">
        <f>J100</f>
        <v>-9.1524443219845093</v>
      </c>
      <c r="E77" s="42">
        <f>J99</f>
        <v>6.9773728041288567</v>
      </c>
      <c r="F77" s="50"/>
      <c r="G77" s="50"/>
      <c r="H77" s="50"/>
      <c r="I77" s="50"/>
      <c r="J77" s="50"/>
    </row>
    <row r="78" spans="1:10" s="16" customFormat="1" ht="15" customHeight="1" x14ac:dyDescent="0.25">
      <c r="A78" s="50"/>
      <c r="B78" s="39">
        <f>B77</f>
        <v>-0.29964916859715202</v>
      </c>
      <c r="C78" s="40">
        <v>0</v>
      </c>
      <c r="D78" s="39">
        <f>D77</f>
        <v>-9.1524443219845093</v>
      </c>
      <c r="E78" s="40">
        <v>0</v>
      </c>
      <c r="F78" s="50"/>
      <c r="G78" s="50"/>
      <c r="H78" s="50"/>
      <c r="I78" s="50"/>
      <c r="J78" s="50"/>
    </row>
    <row r="79" spans="1:10" s="16" customFormat="1" ht="15" customHeight="1" x14ac:dyDescent="0.25">
      <c r="A79" s="50"/>
      <c r="B79" s="49" t="s">
        <v>38</v>
      </c>
      <c r="C79" s="49"/>
      <c r="D79" s="49"/>
      <c r="E79" s="49"/>
      <c r="F79" s="49"/>
      <c r="G79" s="49"/>
      <c r="H79" s="49"/>
      <c r="I79" s="49"/>
      <c r="J79" s="49"/>
    </row>
    <row r="80" spans="1:10" s="16" customFormat="1" ht="15" customHeight="1" x14ac:dyDescent="0.25">
      <c r="A80" s="50"/>
      <c r="B80" s="16" t="s">
        <v>39</v>
      </c>
      <c r="C80" s="16" t="s">
        <v>40</v>
      </c>
      <c r="D80" s="16" t="s">
        <v>26</v>
      </c>
      <c r="E80" s="16" t="s">
        <v>41</v>
      </c>
      <c r="F80" s="16" t="s">
        <v>42</v>
      </c>
      <c r="G80" s="16" t="s">
        <v>43</v>
      </c>
      <c r="H80" s="49" t="s">
        <v>44</v>
      </c>
      <c r="I80" s="49"/>
      <c r="J80" s="49"/>
    </row>
    <row r="81" spans="1:10" s="16" customFormat="1" ht="15" customHeight="1" x14ac:dyDescent="0.25">
      <c r="A81" s="50"/>
      <c r="B81" s="16">
        <f t="shared" ref="B81:C89" si="1">B53</f>
        <v>-20</v>
      </c>
      <c r="C81" s="16">
        <f t="shared" si="1"/>
        <v>0</v>
      </c>
      <c r="D81" s="16">
        <f>$C$73*B81+$D$73</f>
        <v>10.111111111111109</v>
      </c>
      <c r="E81" s="16">
        <f>D81-C81</f>
        <v>10.111111111111109</v>
      </c>
      <c r="F81" s="16">
        <f>IF(SIGN(E81*E82)=1,0,1)</f>
        <v>0</v>
      </c>
      <c r="G81" s="52">
        <f>MATCH(1,F81:F89,0)</f>
        <v>3</v>
      </c>
      <c r="H81" s="16" t="s">
        <v>25</v>
      </c>
      <c r="I81" s="16" t="s">
        <v>45</v>
      </c>
      <c r="J81" s="16" t="s">
        <v>46</v>
      </c>
    </row>
    <row r="82" spans="1:10" s="16" customFormat="1" ht="15" customHeight="1" x14ac:dyDescent="0.25">
      <c r="A82" s="50"/>
      <c r="B82" s="16">
        <f t="shared" si="1"/>
        <v>-15</v>
      </c>
      <c r="C82" s="16">
        <f t="shared" si="1"/>
        <v>0</v>
      </c>
      <c r="D82" s="16">
        <f t="shared" ref="D82:D89" si="2">$C$73*B82+$D$73</f>
        <v>8.6666666666666643</v>
      </c>
      <c r="E82" s="16">
        <f t="shared" ref="E82:E89" si="3">D82-C82</f>
        <v>8.6666666666666643</v>
      </c>
      <c r="F82" s="16">
        <f t="shared" ref="F82:F88" si="4">IF(SIGN(E82*E83)=1,0,1)</f>
        <v>0</v>
      </c>
      <c r="G82" s="52"/>
      <c r="H82" s="16">
        <f>INDEX(B81:B89,G81)</f>
        <v>-7</v>
      </c>
      <c r="I82" s="16">
        <f>INDEX(C81:C89,G81)</f>
        <v>3.5456949034086631</v>
      </c>
      <c r="J82" s="16">
        <f>INDEX(D81:D89,G81)</f>
        <v>6.3555555555555543</v>
      </c>
    </row>
    <row r="83" spans="1:10" s="16" customFormat="1" ht="15" customHeight="1" x14ac:dyDescent="0.25">
      <c r="A83" s="50"/>
      <c r="B83" s="16">
        <f t="shared" si="1"/>
        <v>-7</v>
      </c>
      <c r="C83" s="16">
        <f t="shared" si="1"/>
        <v>3.5456949034086631</v>
      </c>
      <c r="D83" s="16">
        <f t="shared" si="2"/>
        <v>6.3555555555555543</v>
      </c>
      <c r="E83" s="16">
        <f t="shared" si="3"/>
        <v>2.8098606521468912</v>
      </c>
      <c r="F83" s="16">
        <f t="shared" si="4"/>
        <v>1</v>
      </c>
      <c r="G83" s="52"/>
      <c r="H83" s="16">
        <f>INDEX(B81:B89,G81+1)</f>
        <v>2</v>
      </c>
      <c r="I83" s="16">
        <f>INDEX(C81:C89,G81+1)</f>
        <v>4.7199369551531891</v>
      </c>
      <c r="J83" s="16">
        <f>INDEX(D81:D89,G81+1)</f>
        <v>3.7555555555555555</v>
      </c>
    </row>
    <row r="84" spans="1:10" s="16" customFormat="1" ht="15" customHeight="1" x14ac:dyDescent="0.25">
      <c r="A84" s="50"/>
      <c r="B84" s="16">
        <f t="shared" si="1"/>
        <v>2</v>
      </c>
      <c r="C84" s="16">
        <f t="shared" si="1"/>
        <v>4.7199369551531891</v>
      </c>
      <c r="D84" s="16">
        <f t="shared" si="2"/>
        <v>3.7555555555555555</v>
      </c>
      <c r="E84" s="16">
        <f t="shared" si="3"/>
        <v>-0.96438139959763358</v>
      </c>
      <c r="F84" s="16">
        <f t="shared" si="4"/>
        <v>0</v>
      </c>
      <c r="G84" s="52"/>
      <c r="H84" s="49" t="s">
        <v>47</v>
      </c>
      <c r="I84" s="49"/>
      <c r="J84" s="49"/>
    </row>
    <row r="85" spans="1:10" s="16" customFormat="1" x14ac:dyDescent="0.25">
      <c r="A85" s="50"/>
      <c r="B85" s="16">
        <f t="shared" si="1"/>
        <v>7</v>
      </c>
      <c r="C85" s="16">
        <f t="shared" si="1"/>
        <v>5.490326362334371</v>
      </c>
      <c r="D85" s="16">
        <f t="shared" si="2"/>
        <v>2.3111111111111113</v>
      </c>
      <c r="E85" s="16">
        <f t="shared" si="3"/>
        <v>-3.1792152512232597</v>
      </c>
      <c r="F85" s="16">
        <f t="shared" si="4"/>
        <v>0</v>
      </c>
      <c r="G85" s="52"/>
      <c r="H85" s="34" t="s">
        <v>48</v>
      </c>
      <c r="I85" s="16">
        <f>SLOPE(I82:I83,H82:H83)</f>
        <v>0.1304713390827251</v>
      </c>
      <c r="J85" s="16">
        <f>SLOPE(J82:J83,H82:H83)</f>
        <v>-0.28888888888888881</v>
      </c>
    </row>
    <row r="86" spans="1:10" s="16" customFormat="1" x14ac:dyDescent="0.25">
      <c r="A86" s="50"/>
      <c r="B86" s="16">
        <f t="shared" si="1"/>
        <v>14</v>
      </c>
      <c r="C86" s="16">
        <f t="shared" si="1"/>
        <v>6.1475754553376278</v>
      </c>
      <c r="D86" s="16">
        <f t="shared" si="2"/>
        <v>0.28888888888888964</v>
      </c>
      <c r="E86" s="16">
        <f t="shared" si="3"/>
        <v>-5.8586865664487382</v>
      </c>
      <c r="F86" s="16">
        <f t="shared" si="4"/>
        <v>0</v>
      </c>
      <c r="G86" s="52"/>
      <c r="H86" s="34" t="s">
        <v>49</v>
      </c>
      <c r="I86" s="16">
        <f>INTERCEPT(I82:I83,H82:H83)</f>
        <v>4.4589942769877382</v>
      </c>
      <c r="J86" s="16">
        <f>INTERCEPT(J82:J83,H82:H83)</f>
        <v>4.333333333333333</v>
      </c>
    </row>
    <row r="87" spans="1:10" s="16" customFormat="1" x14ac:dyDescent="0.25">
      <c r="A87" s="50"/>
      <c r="B87" s="16">
        <f t="shared" si="1"/>
        <v>25</v>
      </c>
      <c r="C87" s="16">
        <f t="shared" si="1"/>
        <v>5.7604161054924461</v>
      </c>
      <c r="D87" s="16">
        <f t="shared" si="2"/>
        <v>-2.8888888888888875</v>
      </c>
      <c r="E87" s="16">
        <f t="shared" si="3"/>
        <v>-8.6493049943813336</v>
      </c>
      <c r="F87" s="16">
        <f t="shared" si="4"/>
        <v>0</v>
      </c>
      <c r="G87" s="52"/>
      <c r="H87" s="49" t="s">
        <v>50</v>
      </c>
      <c r="I87" s="49"/>
      <c r="J87" s="49"/>
    </row>
    <row r="88" spans="1:10" s="16" customFormat="1" x14ac:dyDescent="0.25">
      <c r="A88" s="50"/>
      <c r="B88" s="16">
        <f t="shared" si="1"/>
        <v>35</v>
      </c>
      <c r="C88" s="16">
        <f t="shared" si="1"/>
        <v>5.98834622953588</v>
      </c>
      <c r="D88" s="16">
        <f t="shared" si="2"/>
        <v>-5.7777777777777759</v>
      </c>
      <c r="E88" s="16">
        <f t="shared" si="3"/>
        <v>-11.766124007313657</v>
      </c>
      <c r="F88" s="16">
        <f t="shared" si="4"/>
        <v>1</v>
      </c>
      <c r="G88" s="52"/>
      <c r="H88" s="49" t="s">
        <v>51</v>
      </c>
      <c r="I88" s="49"/>
      <c r="J88" s="43">
        <f>(J85*I86-I85*J86)/(J85-I85)</f>
        <v>4.4198986487058436</v>
      </c>
    </row>
    <row r="89" spans="1:10" s="16" customFormat="1" x14ac:dyDescent="0.25">
      <c r="A89" s="50"/>
      <c r="B89" s="16">
        <f t="shared" si="1"/>
        <v>0</v>
      </c>
      <c r="C89" s="16">
        <f t="shared" si="1"/>
        <v>0</v>
      </c>
      <c r="D89" s="16">
        <f t="shared" si="2"/>
        <v>4.333333333333333</v>
      </c>
      <c r="E89" s="16">
        <f t="shared" si="3"/>
        <v>4.333333333333333</v>
      </c>
      <c r="F89" s="16">
        <f>H67</f>
        <v>0</v>
      </c>
      <c r="G89" s="52"/>
      <c r="H89" s="49" t="s">
        <v>52</v>
      </c>
      <c r="I89" s="49"/>
      <c r="J89" s="43">
        <f>(J88-J86)/J85</f>
        <v>-0.29964916859715202</v>
      </c>
    </row>
    <row r="90" spans="1:10" s="16" customFormat="1" x14ac:dyDescent="0.25">
      <c r="A90" s="50"/>
      <c r="B90" s="49" t="s">
        <v>53</v>
      </c>
      <c r="C90" s="49"/>
      <c r="D90" s="49"/>
      <c r="E90" s="49"/>
      <c r="F90" s="49"/>
      <c r="G90" s="49"/>
      <c r="H90" s="49"/>
      <c r="I90" s="49"/>
      <c r="J90" s="49"/>
    </row>
    <row r="91" spans="1:10" s="16" customFormat="1" x14ac:dyDescent="0.25">
      <c r="A91" s="50"/>
      <c r="B91" s="16" t="s">
        <v>39</v>
      </c>
      <c r="C91" s="16" t="s">
        <v>40</v>
      </c>
      <c r="D91" s="16" t="s">
        <v>26</v>
      </c>
      <c r="E91" s="16" t="s">
        <v>41</v>
      </c>
      <c r="F91" s="16" t="s">
        <v>42</v>
      </c>
      <c r="G91" s="16" t="s">
        <v>43</v>
      </c>
      <c r="H91" s="49" t="s">
        <v>44</v>
      </c>
      <c r="I91" s="49"/>
      <c r="J91" s="49"/>
    </row>
    <row r="92" spans="1:10" s="16" customFormat="1" x14ac:dyDescent="0.25">
      <c r="A92" s="50"/>
      <c r="B92" s="16">
        <f>B53</f>
        <v>-20</v>
      </c>
      <c r="C92" s="16">
        <f>D53</f>
        <v>0</v>
      </c>
      <c r="D92" s="16">
        <f>$C$73*B92+$D$73</f>
        <v>10.111111111111109</v>
      </c>
      <c r="E92" s="16">
        <f>D92-C92</f>
        <v>10.111111111111109</v>
      </c>
      <c r="F92" s="16">
        <f>IF(SIGN(E92*E93)=1,0,1)</f>
        <v>0</v>
      </c>
      <c r="G92" s="52">
        <f>MATCH(1,F92:F100,0)</f>
        <v>2</v>
      </c>
      <c r="H92" s="16" t="s">
        <v>25</v>
      </c>
      <c r="I92" s="16" t="s">
        <v>45</v>
      </c>
      <c r="J92" s="16" t="s">
        <v>46</v>
      </c>
    </row>
    <row r="93" spans="1:10" s="16" customFormat="1" x14ac:dyDescent="0.25">
      <c r="A93" s="50"/>
      <c r="B93" s="16">
        <f t="shared" ref="B93:B100" si="5">B54</f>
        <v>-15</v>
      </c>
      <c r="C93" s="16">
        <f t="shared" ref="C93:C100" si="6">D54</f>
        <v>0</v>
      </c>
      <c r="D93" s="16">
        <f t="shared" ref="D93:D100" si="7">$C$73*B93+$D$73</f>
        <v>8.6666666666666643</v>
      </c>
      <c r="E93" s="16">
        <f t="shared" ref="E93:E100" si="8">D93-C93</f>
        <v>8.6666666666666643</v>
      </c>
      <c r="F93" s="16">
        <f t="shared" ref="F93:F99" si="9">IF(SIGN(E93*E94)=1,0,1)</f>
        <v>1</v>
      </c>
      <c r="G93" s="52"/>
      <c r="H93" s="16">
        <f>INDEX(B92:B100,G92)</f>
        <v>-15</v>
      </c>
      <c r="I93" s="16">
        <f>INDEX(C92:C100,G92)</f>
        <v>0</v>
      </c>
      <c r="J93" s="16">
        <f>INDEX(D92:D100,G92)</f>
        <v>8.6666666666666643</v>
      </c>
    </row>
    <row r="94" spans="1:10" s="16" customFormat="1" x14ac:dyDescent="0.25">
      <c r="A94" s="50"/>
      <c r="B94" s="16">
        <f t="shared" si="5"/>
        <v>-7</v>
      </c>
      <c r="C94" s="16">
        <f t="shared" si="6"/>
        <v>9.5456949034086627</v>
      </c>
      <c r="D94" s="16">
        <f t="shared" si="7"/>
        <v>6.3555555555555543</v>
      </c>
      <c r="E94" s="16">
        <f t="shared" si="8"/>
        <v>-3.1901393478531084</v>
      </c>
      <c r="F94" s="16">
        <f t="shared" si="9"/>
        <v>0</v>
      </c>
      <c r="G94" s="52"/>
      <c r="H94" s="16">
        <f>INDEX(B92:B100,G92+1)</f>
        <v>-7</v>
      </c>
      <c r="I94" s="16">
        <f>INDEX(C92:C100,G92+1)</f>
        <v>9.5456949034086627</v>
      </c>
      <c r="J94" s="16">
        <f>INDEX(D92:D100,G92+1)</f>
        <v>6.3555555555555543</v>
      </c>
    </row>
    <row r="95" spans="1:10" s="16" customFormat="1" x14ac:dyDescent="0.25">
      <c r="A95" s="50"/>
      <c r="B95" s="16">
        <f t="shared" si="5"/>
        <v>2</v>
      </c>
      <c r="C95" s="16">
        <f t="shared" si="6"/>
        <v>10.719936955153189</v>
      </c>
      <c r="D95" s="16">
        <f t="shared" si="7"/>
        <v>3.7555555555555555</v>
      </c>
      <c r="E95" s="16">
        <f t="shared" si="8"/>
        <v>-6.9643813995976336</v>
      </c>
      <c r="F95" s="16">
        <f t="shared" si="9"/>
        <v>0</v>
      </c>
      <c r="G95" s="52"/>
      <c r="H95" s="49" t="s">
        <v>47</v>
      </c>
      <c r="I95" s="49"/>
      <c r="J95" s="49"/>
    </row>
    <row r="96" spans="1:10" s="16" customFormat="1" x14ac:dyDescent="0.25">
      <c r="A96" s="50"/>
      <c r="B96" s="16">
        <f t="shared" si="5"/>
        <v>7</v>
      </c>
      <c r="C96" s="16">
        <f t="shared" si="6"/>
        <v>11.490326362334372</v>
      </c>
      <c r="D96" s="16">
        <f t="shared" si="7"/>
        <v>2.3111111111111113</v>
      </c>
      <c r="E96" s="16">
        <f t="shared" si="8"/>
        <v>-9.1792152512232601</v>
      </c>
      <c r="F96" s="16">
        <f t="shared" si="9"/>
        <v>0</v>
      </c>
      <c r="G96" s="52"/>
      <c r="H96" s="34" t="s">
        <v>48</v>
      </c>
      <c r="I96" s="16">
        <f>SLOPE(I93:I94,H93:H94)</f>
        <v>1.1932118629260828</v>
      </c>
      <c r="J96" s="16">
        <f>SLOPE(J93:J94,H93:H94)</f>
        <v>-0.28888888888888875</v>
      </c>
    </row>
    <row r="97" spans="1:10" s="16" customFormat="1" x14ac:dyDescent="0.25">
      <c r="A97" s="50"/>
      <c r="B97" s="16">
        <f t="shared" si="5"/>
        <v>14</v>
      </c>
      <c r="C97" s="16">
        <f t="shared" si="6"/>
        <v>12.147575455337627</v>
      </c>
      <c r="D97" s="16">
        <f t="shared" si="7"/>
        <v>0.28888888888888964</v>
      </c>
      <c r="E97" s="16">
        <f t="shared" si="8"/>
        <v>-11.858686566448737</v>
      </c>
      <c r="F97" s="16">
        <f t="shared" si="9"/>
        <v>0</v>
      </c>
      <c r="G97" s="52"/>
      <c r="H97" s="34" t="s">
        <v>49</v>
      </c>
      <c r="I97" s="16">
        <f>INTERCEPT(I93:I94,H93:H94)</f>
        <v>17.898177943891241</v>
      </c>
      <c r="J97" s="16">
        <f>INTERCEPT(J93:J94,H93:H94)</f>
        <v>4.333333333333333</v>
      </c>
    </row>
    <row r="98" spans="1:10" s="16" customFormat="1" x14ac:dyDescent="0.25">
      <c r="A98" s="50"/>
      <c r="B98" s="16">
        <f t="shared" si="5"/>
        <v>25</v>
      </c>
      <c r="C98" s="16">
        <f t="shared" si="6"/>
        <v>11.760416105492446</v>
      </c>
      <c r="D98" s="16">
        <f t="shared" si="7"/>
        <v>-2.8888888888888875</v>
      </c>
      <c r="E98" s="16">
        <f t="shared" si="8"/>
        <v>-14.649304994381334</v>
      </c>
      <c r="F98" s="16">
        <f t="shared" si="9"/>
        <v>0</v>
      </c>
      <c r="G98" s="52"/>
      <c r="H98" s="49" t="s">
        <v>50</v>
      </c>
      <c r="I98" s="49"/>
      <c r="J98" s="49"/>
    </row>
    <row r="99" spans="1:10" s="16" customFormat="1" x14ac:dyDescent="0.25">
      <c r="A99" s="50"/>
      <c r="B99" s="16">
        <f t="shared" si="5"/>
        <v>35</v>
      </c>
      <c r="C99" s="16">
        <f t="shared" si="6"/>
        <v>11.98834622953588</v>
      </c>
      <c r="D99" s="16">
        <f t="shared" si="7"/>
        <v>-5.7777777777777759</v>
      </c>
      <c r="E99" s="16">
        <f t="shared" si="8"/>
        <v>-17.766124007313657</v>
      </c>
      <c r="F99" s="16">
        <f t="shared" si="9"/>
        <v>1</v>
      </c>
      <c r="G99" s="52"/>
      <c r="H99" s="49" t="s">
        <v>51</v>
      </c>
      <c r="I99" s="49"/>
      <c r="J99" s="43">
        <f>(J96*I97-I96*J97)/(J96-I96)</f>
        <v>6.9773728041288567</v>
      </c>
    </row>
    <row r="100" spans="1:10" s="16" customFormat="1" x14ac:dyDescent="0.25">
      <c r="A100" s="50"/>
      <c r="B100" s="16">
        <f t="shared" si="5"/>
        <v>0</v>
      </c>
      <c r="C100" s="16">
        <f t="shared" si="6"/>
        <v>0</v>
      </c>
      <c r="D100" s="16">
        <f t="shared" si="7"/>
        <v>4.333333333333333</v>
      </c>
      <c r="E100" s="16">
        <f t="shared" si="8"/>
        <v>4.333333333333333</v>
      </c>
      <c r="F100" s="16">
        <f>F89</f>
        <v>0</v>
      </c>
      <c r="G100" s="52"/>
      <c r="H100" s="49" t="s">
        <v>52</v>
      </c>
      <c r="I100" s="49"/>
      <c r="J100" s="43">
        <f>(J99-J97)/J96</f>
        <v>-9.1524443219845093</v>
      </c>
    </row>
    <row r="101" spans="1:10" s="16" customFormat="1" ht="15" customHeight="1" x14ac:dyDescent="0.25">
      <c r="A101" s="50" t="s">
        <v>54</v>
      </c>
      <c r="B101" s="51" t="s">
        <v>55</v>
      </c>
      <c r="C101" s="51"/>
      <c r="D101" s="51"/>
      <c r="E101" s="51"/>
      <c r="F101" s="51"/>
      <c r="G101" s="51"/>
      <c r="H101" s="51"/>
      <c r="I101" s="51"/>
      <c r="J101" s="51"/>
    </row>
    <row r="102" spans="1:10" s="16" customFormat="1" ht="15" customHeight="1" x14ac:dyDescent="0.25">
      <c r="A102" s="50"/>
      <c r="B102" s="19" t="s">
        <v>32</v>
      </c>
      <c r="C102" s="34" t="s">
        <v>25</v>
      </c>
      <c r="D102" s="35" t="s">
        <v>26</v>
      </c>
      <c r="E102" s="49"/>
      <c r="F102" s="49"/>
      <c r="G102" s="49"/>
      <c r="H102" s="49"/>
      <c r="I102" s="49"/>
      <c r="J102" s="49"/>
    </row>
    <row r="103" spans="1:10" s="16" customFormat="1" ht="15" customHeight="1" x14ac:dyDescent="0.25">
      <c r="A103" s="50"/>
      <c r="B103" s="34">
        <v>1</v>
      </c>
      <c r="C103" s="34">
        <f>G66-0.01</f>
        <v>-12.01</v>
      </c>
      <c r="D103" s="35">
        <f>H66</f>
        <v>7.8</v>
      </c>
      <c r="E103" s="49"/>
      <c r="F103" s="49"/>
      <c r="G103" s="49"/>
      <c r="H103" s="49"/>
      <c r="I103" s="49"/>
      <c r="J103" s="49"/>
    </row>
    <row r="104" spans="1:10" s="16" customFormat="1" ht="15" customHeight="1" x14ac:dyDescent="0.25">
      <c r="A104" s="50"/>
      <c r="B104" s="34">
        <v>2</v>
      </c>
      <c r="C104" s="34">
        <f>G67</f>
        <v>-12</v>
      </c>
      <c r="D104" s="34">
        <f>H67</f>
        <v>0</v>
      </c>
      <c r="E104" s="49"/>
      <c r="F104" s="49"/>
      <c r="G104" s="49"/>
      <c r="H104" s="49"/>
      <c r="I104" s="49"/>
      <c r="J104" s="49"/>
    </row>
    <row r="105" spans="1:10" s="16" customFormat="1" ht="15.75" customHeight="1" x14ac:dyDescent="0.25">
      <c r="A105" s="50"/>
      <c r="B105" s="36"/>
      <c r="C105" s="36" t="s">
        <v>33</v>
      </c>
      <c r="D105" s="36" t="s">
        <v>34</v>
      </c>
      <c r="E105" s="49"/>
      <c r="F105" s="49"/>
      <c r="G105" s="49"/>
      <c r="H105" s="49"/>
      <c r="I105" s="49"/>
      <c r="J105" s="49"/>
    </row>
    <row r="106" spans="1:10" s="16" customFormat="1" ht="15.75" customHeight="1" x14ac:dyDescent="0.25">
      <c r="A106" s="50"/>
      <c r="B106" s="19" t="s">
        <v>35</v>
      </c>
      <c r="C106" s="44" cm="1">
        <f t="array" ref="C106:D106">LINEST(D103:D104,C103:C104,1)</f>
        <v>-780.0000000000166</v>
      </c>
      <c r="D106" s="38">
        <v>-9360.0000000001983</v>
      </c>
      <c r="E106" s="49"/>
      <c r="F106" s="49"/>
      <c r="G106" s="49"/>
      <c r="H106" s="49"/>
      <c r="I106" s="49"/>
      <c r="J106" s="49"/>
    </row>
    <row r="107" spans="1:10" s="16" customFormat="1" ht="15" customHeight="1" x14ac:dyDescent="0.25">
      <c r="A107" s="50"/>
      <c r="B107" s="49" t="s">
        <v>38</v>
      </c>
      <c r="C107" s="49"/>
      <c r="D107" s="49"/>
      <c r="E107" s="49"/>
      <c r="F107" s="49"/>
      <c r="G107" s="49"/>
      <c r="H107" s="49"/>
      <c r="I107" s="49"/>
      <c r="J107" s="49"/>
    </row>
    <row r="108" spans="1:10" s="16" customFormat="1" ht="15" customHeight="1" x14ac:dyDescent="0.25">
      <c r="A108" s="50"/>
      <c r="B108" s="16" t="s">
        <v>39</v>
      </c>
      <c r="C108" s="16" t="s">
        <v>40</v>
      </c>
      <c r="D108" s="16" t="s">
        <v>26</v>
      </c>
      <c r="E108" s="16" t="s">
        <v>41</v>
      </c>
      <c r="F108" s="16" t="s">
        <v>42</v>
      </c>
      <c r="G108" s="16" t="s">
        <v>43</v>
      </c>
      <c r="H108" s="49" t="s">
        <v>44</v>
      </c>
      <c r="I108" s="49"/>
      <c r="J108" s="49"/>
    </row>
    <row r="109" spans="1:10" s="16" customFormat="1" ht="15" customHeight="1" x14ac:dyDescent="0.25">
      <c r="A109" s="50"/>
      <c r="B109" s="16">
        <f>B53</f>
        <v>-20</v>
      </c>
      <c r="C109" s="16">
        <f>C53</f>
        <v>0</v>
      </c>
      <c r="D109" s="16">
        <f>$C$106*B109+$D$106</f>
        <v>6240.0000000001328</v>
      </c>
      <c r="E109" s="16">
        <f t="shared" ref="E109:E117" si="10">D109-C109</f>
        <v>6240.0000000001328</v>
      </c>
      <c r="F109" s="16">
        <f>IF(SIGN(E109*E110)=1,0,1)</f>
        <v>0</v>
      </c>
      <c r="G109" s="52">
        <f>MATCH(1,F109:F117,0)</f>
        <v>2</v>
      </c>
      <c r="H109" s="16" t="s">
        <v>25</v>
      </c>
      <c r="I109" s="16" t="s">
        <v>45</v>
      </c>
      <c r="J109" s="16" t="s">
        <v>46</v>
      </c>
    </row>
    <row r="110" spans="1:10" s="16" customFormat="1" ht="15" customHeight="1" x14ac:dyDescent="0.25">
      <c r="A110" s="50"/>
      <c r="B110" s="16">
        <f t="shared" ref="B110:C117" si="11">B54</f>
        <v>-15</v>
      </c>
      <c r="C110" s="16">
        <f t="shared" si="11"/>
        <v>0</v>
      </c>
      <c r="D110" s="16">
        <f>$C$106*B110+$D$106</f>
        <v>2340.0000000000509</v>
      </c>
      <c r="E110" s="16">
        <f t="shared" si="10"/>
        <v>2340.0000000000509</v>
      </c>
      <c r="F110" s="16">
        <f t="shared" ref="F110:F116" si="12">IF(SIGN(E110*E111)=1,0,1)</f>
        <v>1</v>
      </c>
      <c r="G110" s="52"/>
      <c r="H110" s="16">
        <f>INDEX(B109:B117,G109)</f>
        <v>-15</v>
      </c>
      <c r="I110" s="16">
        <f>INDEX(C109:C117,G109)</f>
        <v>0</v>
      </c>
      <c r="J110" s="16">
        <f>INDEX(D109:D117,G109)</f>
        <v>2340.0000000000509</v>
      </c>
    </row>
    <row r="111" spans="1:10" s="16" customFormat="1" ht="15" customHeight="1" x14ac:dyDescent="0.25">
      <c r="A111" s="50"/>
      <c r="B111" s="16">
        <f t="shared" si="11"/>
        <v>-7</v>
      </c>
      <c r="C111" s="16">
        <f t="shared" si="11"/>
        <v>3.5456949034086631</v>
      </c>
      <c r="D111" s="16">
        <f t="shared" ref="D111:D117" si="13">$C$106*B111+$D$106</f>
        <v>-3900.0000000000819</v>
      </c>
      <c r="E111" s="16">
        <f t="shared" si="10"/>
        <v>-3903.5456949034906</v>
      </c>
      <c r="F111" s="16">
        <f t="shared" si="12"/>
        <v>0</v>
      </c>
      <c r="G111" s="52"/>
      <c r="H111" s="16">
        <f>INDEX(B109:B117,G109+1)</f>
        <v>-7</v>
      </c>
      <c r="I111" s="16">
        <f>INDEX(C109:C117,G109+1)</f>
        <v>3.5456949034086631</v>
      </c>
      <c r="J111" s="16">
        <f>INDEX(D109:D117,G109+1)</f>
        <v>-3900.0000000000819</v>
      </c>
    </row>
    <row r="112" spans="1:10" s="16" customFormat="1" ht="15" customHeight="1" x14ac:dyDescent="0.25">
      <c r="A112" s="50"/>
      <c r="B112" s="16">
        <f t="shared" si="11"/>
        <v>2</v>
      </c>
      <c r="C112" s="16">
        <f t="shared" si="11"/>
        <v>4.7199369551531891</v>
      </c>
      <c r="D112" s="16">
        <f t="shared" si="13"/>
        <v>-10920.000000000231</v>
      </c>
      <c r="E112" s="16">
        <f t="shared" si="10"/>
        <v>-10924.719936955384</v>
      </c>
      <c r="F112" s="16">
        <f t="shared" si="12"/>
        <v>0</v>
      </c>
      <c r="G112" s="52"/>
      <c r="H112" s="49" t="s">
        <v>47</v>
      </c>
      <c r="I112" s="49"/>
      <c r="J112" s="49"/>
    </row>
    <row r="113" spans="1:11" s="16" customFormat="1" ht="15" customHeight="1" x14ac:dyDescent="0.25">
      <c r="A113" s="50"/>
      <c r="B113" s="16">
        <f t="shared" si="11"/>
        <v>7</v>
      </c>
      <c r="C113" s="16">
        <f t="shared" si="11"/>
        <v>5.490326362334371</v>
      </c>
      <c r="D113" s="16">
        <f>$C$106*B113+$D$106</f>
        <v>-14820.000000000315</v>
      </c>
      <c r="E113" s="16">
        <f t="shared" si="10"/>
        <v>-14825.490326362649</v>
      </c>
      <c r="F113" s="16">
        <f t="shared" si="12"/>
        <v>0</v>
      </c>
      <c r="G113" s="52"/>
      <c r="H113" s="34" t="s">
        <v>48</v>
      </c>
      <c r="I113" s="16">
        <f>SLOPE(I110:I111,H110:H111)</f>
        <v>0.44321186292608289</v>
      </c>
      <c r="J113" s="16">
        <f>SLOPE(J110:J111,H110:H111)</f>
        <v>-780.0000000000166</v>
      </c>
    </row>
    <row r="114" spans="1:11" s="16" customFormat="1" ht="15" customHeight="1" x14ac:dyDescent="0.25">
      <c r="A114" s="50"/>
      <c r="B114" s="16">
        <f t="shared" si="11"/>
        <v>14</v>
      </c>
      <c r="C114" s="16">
        <f t="shared" si="11"/>
        <v>6.1475754553376278</v>
      </c>
      <c r="D114" s="16">
        <f t="shared" si="13"/>
        <v>-20280.000000000429</v>
      </c>
      <c r="E114" s="16">
        <f t="shared" si="10"/>
        <v>-20286.147575455769</v>
      </c>
      <c r="F114" s="16">
        <f t="shared" si="12"/>
        <v>0</v>
      </c>
      <c r="G114" s="52"/>
      <c r="H114" s="34" t="s">
        <v>49</v>
      </c>
      <c r="I114" s="16">
        <f>INTERCEPT(I110:I111,H110:H111)</f>
        <v>6.6481779438912429</v>
      </c>
      <c r="J114" s="16">
        <f>INTERCEPT(J110:J111,H110:H111)</f>
        <v>-9360.0000000001965</v>
      </c>
    </row>
    <row r="115" spans="1:11" s="16" customFormat="1" ht="15.75" customHeight="1" x14ac:dyDescent="0.25">
      <c r="A115" s="50"/>
      <c r="B115" s="16">
        <f t="shared" si="11"/>
        <v>25</v>
      </c>
      <c r="C115" s="16">
        <f t="shared" si="11"/>
        <v>5.7604161054924461</v>
      </c>
      <c r="D115" s="16">
        <f t="shared" si="13"/>
        <v>-28860.000000000611</v>
      </c>
      <c r="E115" s="16">
        <f t="shared" si="10"/>
        <v>-28865.760416106103</v>
      </c>
      <c r="F115" s="16">
        <f t="shared" si="12"/>
        <v>0</v>
      </c>
      <c r="G115" s="52"/>
      <c r="H115" s="49" t="s">
        <v>50</v>
      </c>
      <c r="I115" s="49"/>
      <c r="J115" s="49"/>
      <c r="K115" s="45" t="s">
        <v>56</v>
      </c>
    </row>
    <row r="116" spans="1:11" s="16" customFormat="1" ht="15" customHeight="1" x14ac:dyDescent="0.25">
      <c r="A116" s="50"/>
      <c r="B116" s="16">
        <f t="shared" si="11"/>
        <v>35</v>
      </c>
      <c r="C116" s="16">
        <f t="shared" si="11"/>
        <v>5.98834622953588</v>
      </c>
      <c r="D116" s="16">
        <f t="shared" si="13"/>
        <v>-36660.000000000779</v>
      </c>
      <c r="E116" s="16">
        <f t="shared" si="10"/>
        <v>-36665.988346230311</v>
      </c>
      <c r="F116" s="16">
        <f t="shared" si="12"/>
        <v>0</v>
      </c>
      <c r="G116" s="52"/>
      <c r="H116" s="49" t="s">
        <v>52</v>
      </c>
      <c r="I116" s="49"/>
      <c r="J116" s="43">
        <f>(J113*I114-I113*J114)/(J113-I113)</f>
        <v>1.3288804918572217</v>
      </c>
      <c r="K116" s="16">
        <f>J116</f>
        <v>1.3288804918572217</v>
      </c>
    </row>
    <row r="117" spans="1:11" s="16" customFormat="1" ht="15.75" customHeight="1" x14ac:dyDescent="0.25">
      <c r="A117" s="50"/>
      <c r="B117" s="16">
        <f t="shared" si="11"/>
        <v>0</v>
      </c>
      <c r="C117" s="16">
        <f t="shared" si="11"/>
        <v>0</v>
      </c>
      <c r="D117" s="16">
        <f t="shared" si="13"/>
        <v>-9360.0000000001983</v>
      </c>
      <c r="E117" s="16">
        <f t="shared" si="10"/>
        <v>-9360.0000000001983</v>
      </c>
      <c r="F117" s="16">
        <f>F89</f>
        <v>0</v>
      </c>
      <c r="G117" s="52"/>
      <c r="H117" s="49" t="s">
        <v>51</v>
      </c>
      <c r="I117" s="49"/>
      <c r="J117" s="43">
        <f>ROUND((J116-J114)/J113,1)</f>
        <v>-12</v>
      </c>
      <c r="K117" s="33">
        <f>G63</f>
        <v>-7</v>
      </c>
    </row>
    <row r="118" spans="1:11" s="16" customFormat="1" ht="15" customHeight="1" x14ac:dyDescent="0.25">
      <c r="A118" s="50"/>
      <c r="B118" s="49" t="s">
        <v>53</v>
      </c>
      <c r="C118" s="49"/>
      <c r="D118" s="49"/>
      <c r="E118" s="49"/>
      <c r="F118" s="49"/>
      <c r="G118" s="49"/>
      <c r="H118" s="49"/>
      <c r="I118" s="49"/>
      <c r="J118" s="49"/>
    </row>
    <row r="119" spans="1:11" s="16" customFormat="1" ht="15" customHeight="1" x14ac:dyDescent="0.25">
      <c r="A119" s="50"/>
      <c r="B119" s="16" t="s">
        <v>39</v>
      </c>
      <c r="C119" s="16" t="s">
        <v>40</v>
      </c>
      <c r="D119" s="16" t="s">
        <v>26</v>
      </c>
      <c r="E119" s="16" t="s">
        <v>41</v>
      </c>
      <c r="F119" s="16" t="s">
        <v>42</v>
      </c>
      <c r="G119" s="16" t="s">
        <v>43</v>
      </c>
      <c r="H119" s="49" t="s">
        <v>44</v>
      </c>
      <c r="I119" s="49"/>
      <c r="J119" s="49"/>
    </row>
    <row r="120" spans="1:11" s="16" customFormat="1" ht="15" customHeight="1" x14ac:dyDescent="0.25">
      <c r="A120" s="50"/>
      <c r="B120" s="16">
        <f>B109</f>
        <v>-20</v>
      </c>
      <c r="C120" s="16">
        <f>D53</f>
        <v>0</v>
      </c>
      <c r="D120" s="16">
        <f>$C$106*B120+$D$106</f>
        <v>6240.0000000001328</v>
      </c>
      <c r="E120" s="16">
        <f>D120-C120</f>
        <v>6240.0000000001328</v>
      </c>
      <c r="F120" s="16">
        <f>IF(SIGN(E120*E121)=1,0,1)</f>
        <v>0</v>
      </c>
      <c r="G120" s="52">
        <f>MATCH(1,F120:F128,0)</f>
        <v>2</v>
      </c>
      <c r="H120" s="16" t="s">
        <v>25</v>
      </c>
      <c r="I120" s="16" t="s">
        <v>45</v>
      </c>
      <c r="J120" s="16" t="s">
        <v>46</v>
      </c>
    </row>
    <row r="121" spans="1:11" s="16" customFormat="1" ht="15" customHeight="1" x14ac:dyDescent="0.25">
      <c r="A121" s="50"/>
      <c r="B121" s="16">
        <f t="shared" ref="B121:B128" si="14">B110</f>
        <v>-15</v>
      </c>
      <c r="C121" s="16">
        <f t="shared" ref="C121:C128" si="15">D54</f>
        <v>0</v>
      </c>
      <c r="D121" s="16">
        <f t="shared" ref="D121:D128" si="16">$C$106*B121+$D$106</f>
        <v>2340.0000000000509</v>
      </c>
      <c r="E121" s="16">
        <f t="shared" ref="E121:E128" si="17">D121-C121</f>
        <v>2340.0000000000509</v>
      </c>
      <c r="F121" s="16">
        <f t="shared" ref="F121:F127" si="18">IF(SIGN(E121*E122)=1,0,1)</f>
        <v>1</v>
      </c>
      <c r="G121" s="52"/>
      <c r="H121" s="16">
        <f>INDEX(B120:B128,G120)</f>
        <v>-15</v>
      </c>
      <c r="I121" s="16">
        <f>INDEX(C120:C128,G120)</f>
        <v>0</v>
      </c>
      <c r="J121" s="16">
        <f>INDEX(D120:D128,G120)</f>
        <v>2340.0000000000509</v>
      </c>
    </row>
    <row r="122" spans="1:11" s="16" customFormat="1" ht="15" customHeight="1" x14ac:dyDescent="0.25">
      <c r="A122" s="50"/>
      <c r="B122" s="16">
        <f t="shared" si="14"/>
        <v>-7</v>
      </c>
      <c r="C122" s="16">
        <f t="shared" si="15"/>
        <v>9.5456949034086627</v>
      </c>
      <c r="D122" s="16">
        <f t="shared" si="16"/>
        <v>-3900.0000000000819</v>
      </c>
      <c r="E122" s="16">
        <f t="shared" si="17"/>
        <v>-3909.5456949034906</v>
      </c>
      <c r="F122" s="16">
        <f t="shared" si="18"/>
        <v>0</v>
      </c>
      <c r="G122" s="52"/>
      <c r="H122" s="16">
        <f>INDEX(B120:B128,G120+1)</f>
        <v>-7</v>
      </c>
      <c r="I122" s="16">
        <f>INDEX(C120:C128,G120+1)</f>
        <v>9.5456949034086627</v>
      </c>
      <c r="J122" s="16">
        <f>INDEX(D120:D128,G120+1)</f>
        <v>-3900.0000000000819</v>
      </c>
    </row>
    <row r="123" spans="1:11" s="16" customFormat="1" ht="15" customHeight="1" x14ac:dyDescent="0.25">
      <c r="A123" s="50"/>
      <c r="B123" s="16">
        <f t="shared" si="14"/>
        <v>2</v>
      </c>
      <c r="C123" s="16">
        <f t="shared" si="15"/>
        <v>10.719936955153189</v>
      </c>
      <c r="D123" s="16">
        <f t="shared" si="16"/>
        <v>-10920.000000000231</v>
      </c>
      <c r="E123" s="16">
        <f t="shared" si="17"/>
        <v>-10930.719936955384</v>
      </c>
      <c r="F123" s="16">
        <f t="shared" si="18"/>
        <v>0</v>
      </c>
      <c r="G123" s="52"/>
      <c r="H123" s="49" t="s">
        <v>47</v>
      </c>
      <c r="I123" s="49"/>
      <c r="J123" s="49"/>
    </row>
    <row r="124" spans="1:11" s="16" customFormat="1" ht="15" customHeight="1" x14ac:dyDescent="0.25">
      <c r="A124" s="50"/>
      <c r="B124" s="16">
        <f t="shared" si="14"/>
        <v>7</v>
      </c>
      <c r="C124" s="16">
        <f t="shared" si="15"/>
        <v>11.490326362334372</v>
      </c>
      <c r="D124" s="16">
        <f t="shared" si="16"/>
        <v>-14820.000000000315</v>
      </c>
      <c r="E124" s="16">
        <f t="shared" si="17"/>
        <v>-14831.490326362649</v>
      </c>
      <c r="F124" s="16">
        <f t="shared" si="18"/>
        <v>0</v>
      </c>
      <c r="G124" s="52"/>
      <c r="H124" s="34" t="s">
        <v>48</v>
      </c>
      <c r="I124" s="16">
        <f>SLOPE(I121:I122,H121:H122)</f>
        <v>1.1932118629260828</v>
      </c>
      <c r="J124" s="16">
        <f>SLOPE(J121:J122,H121:H122)</f>
        <v>-780.0000000000166</v>
      </c>
    </row>
    <row r="125" spans="1:11" s="16" customFormat="1" ht="15" customHeight="1" x14ac:dyDescent="0.25">
      <c r="A125" s="50"/>
      <c r="B125" s="16">
        <f t="shared" si="14"/>
        <v>14</v>
      </c>
      <c r="C125" s="16">
        <f t="shared" si="15"/>
        <v>12.147575455337627</v>
      </c>
      <c r="D125" s="16">
        <f t="shared" si="16"/>
        <v>-20280.000000000429</v>
      </c>
      <c r="E125" s="16">
        <f>D125-C125</f>
        <v>-20292.147575455769</v>
      </c>
      <c r="F125" s="16">
        <f>IF(SIGN(E125*E126)=1,0,1)</f>
        <v>0</v>
      </c>
      <c r="G125" s="52"/>
      <c r="H125" s="34" t="s">
        <v>49</v>
      </c>
      <c r="I125" s="16">
        <f>INTERCEPT(I121:I122,H121:H122)</f>
        <v>17.898177943891241</v>
      </c>
      <c r="J125" s="16">
        <f>INTERCEPT(J121:J122,H121:H122)</f>
        <v>-9360.0000000001965</v>
      </c>
    </row>
    <row r="126" spans="1:11" s="16" customFormat="1" ht="15.75" customHeight="1" x14ac:dyDescent="0.25">
      <c r="A126" s="50"/>
      <c r="B126" s="16">
        <f t="shared" si="14"/>
        <v>25</v>
      </c>
      <c r="C126" s="16">
        <f t="shared" si="15"/>
        <v>11.760416105492446</v>
      </c>
      <c r="D126" s="16">
        <f t="shared" si="16"/>
        <v>-28860.000000000611</v>
      </c>
      <c r="E126" s="16">
        <f t="shared" si="17"/>
        <v>-28871.760416106103</v>
      </c>
      <c r="F126" s="16">
        <f t="shared" si="18"/>
        <v>0</v>
      </c>
      <c r="G126" s="52"/>
      <c r="H126" s="49" t="s">
        <v>50</v>
      </c>
      <c r="I126" s="49"/>
      <c r="J126" s="49"/>
      <c r="K126" s="45" t="s">
        <v>56</v>
      </c>
    </row>
    <row r="127" spans="1:11" s="16" customFormat="1" x14ac:dyDescent="0.25">
      <c r="A127" s="50"/>
      <c r="B127" s="16">
        <f t="shared" si="14"/>
        <v>35</v>
      </c>
      <c r="C127" s="16">
        <f t="shared" si="15"/>
        <v>11.98834622953588</v>
      </c>
      <c r="D127" s="16">
        <f t="shared" si="16"/>
        <v>-36660.000000000779</v>
      </c>
      <c r="E127" s="16">
        <f t="shared" si="17"/>
        <v>-36671.988346230311</v>
      </c>
      <c r="F127" s="16">
        <f t="shared" si="18"/>
        <v>0</v>
      </c>
      <c r="G127" s="52"/>
      <c r="H127" s="49" t="s">
        <v>52</v>
      </c>
      <c r="I127" s="49"/>
      <c r="J127" s="43">
        <f>(J124*I125-I124*J125)/(J124-I124)</f>
        <v>3.5741679738724628</v>
      </c>
      <c r="K127" s="16">
        <f>J127</f>
        <v>3.5741679738724628</v>
      </c>
    </row>
    <row r="128" spans="1:11" s="16" customFormat="1" x14ac:dyDescent="0.25">
      <c r="A128" s="50"/>
      <c r="B128" s="16">
        <f t="shared" si="14"/>
        <v>0</v>
      </c>
      <c r="C128" s="16">
        <f t="shared" si="15"/>
        <v>0</v>
      </c>
      <c r="D128" s="16">
        <f t="shared" si="16"/>
        <v>-9360.0000000001983</v>
      </c>
      <c r="E128" s="16">
        <f t="shared" si="17"/>
        <v>-9360.0000000001983</v>
      </c>
      <c r="F128" s="16">
        <f>F89</f>
        <v>0</v>
      </c>
      <c r="G128" s="52"/>
      <c r="H128" s="49" t="s">
        <v>51</v>
      </c>
      <c r="I128" s="49"/>
      <c r="J128" s="43">
        <f>ROUND((J127-J125)/J124,1)</f>
        <v>-12</v>
      </c>
      <c r="K128" s="33">
        <f>G63</f>
        <v>-7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6" customFormat="1" x14ac:dyDescent="0.25"/>
    <row r="377" s="16" customFormat="1" x14ac:dyDescent="0.25"/>
    <row r="378" s="16" customFormat="1" x14ac:dyDescent="0.25"/>
    <row r="379" s="16" customFormat="1" x14ac:dyDescent="0.25"/>
    <row r="380" s="16" customFormat="1" x14ac:dyDescent="0.25"/>
    <row r="381" s="16" customFormat="1" x14ac:dyDescent="0.25"/>
    <row r="382" s="16" customFormat="1" x14ac:dyDescent="0.25"/>
    <row r="383" s="16" customFormat="1" x14ac:dyDescent="0.25"/>
    <row r="384" s="16" customFormat="1" x14ac:dyDescent="0.25"/>
    <row r="385" s="16" customFormat="1" x14ac:dyDescent="0.25"/>
    <row r="386" s="16" customFormat="1" x14ac:dyDescent="0.25"/>
    <row r="387" s="16" customFormat="1" x14ac:dyDescent="0.25"/>
    <row r="388" s="16" customFormat="1" x14ac:dyDescent="0.25"/>
    <row r="389" s="16" customFormat="1" x14ac:dyDescent="0.25"/>
    <row r="390" s="16" customFormat="1" x14ac:dyDescent="0.25"/>
    <row r="391" s="16" customFormat="1" x14ac:dyDescent="0.25"/>
    <row r="392" s="16" customFormat="1" x14ac:dyDescent="0.25"/>
    <row r="393" s="16" customFormat="1" x14ac:dyDescent="0.25"/>
    <row r="394" s="16" customFormat="1" x14ac:dyDescent="0.25"/>
    <row r="395" s="16" customFormat="1" x14ac:dyDescent="0.25"/>
    <row r="396" s="16" customFormat="1" x14ac:dyDescent="0.25"/>
    <row r="397" s="16" customFormat="1" x14ac:dyDescent="0.25"/>
    <row r="398" s="16" customFormat="1" x14ac:dyDescent="0.25"/>
    <row r="399" s="16" customFormat="1" x14ac:dyDescent="0.25"/>
    <row r="400" s="16" customFormat="1" x14ac:dyDescent="0.25"/>
    <row r="401" s="16" customFormat="1" x14ac:dyDescent="0.25"/>
    <row r="402" s="16" customFormat="1" x14ac:dyDescent="0.25"/>
    <row r="403" s="16" customFormat="1" x14ac:dyDescent="0.25"/>
    <row r="404" s="16" customFormat="1" x14ac:dyDescent="0.25"/>
    <row r="405" s="16" customFormat="1" x14ac:dyDescent="0.25"/>
    <row r="406" s="16" customFormat="1" x14ac:dyDescent="0.25"/>
    <row r="407" s="16" customFormat="1" x14ac:dyDescent="0.25"/>
    <row r="408" s="16" customFormat="1" x14ac:dyDescent="0.25"/>
    <row r="409" s="16" customFormat="1" x14ac:dyDescent="0.25"/>
    <row r="410" s="16" customFormat="1" x14ac:dyDescent="0.25"/>
    <row r="411" s="16" customFormat="1" x14ac:dyDescent="0.25"/>
    <row r="412" s="16" customFormat="1" x14ac:dyDescent="0.25"/>
    <row r="413" s="16" customFormat="1" x14ac:dyDescent="0.25"/>
    <row r="414" s="16" customFormat="1" x14ac:dyDescent="0.25"/>
    <row r="415" s="16" customFormat="1" x14ac:dyDescent="0.25"/>
    <row r="416" s="16" customFormat="1" x14ac:dyDescent="0.25"/>
    <row r="417" s="16" customFormat="1" x14ac:dyDescent="0.25"/>
    <row r="418" s="16" customFormat="1" x14ac:dyDescent="0.25"/>
    <row r="419" s="16" customFormat="1" x14ac:dyDescent="0.25"/>
    <row r="420" s="16" customFormat="1" x14ac:dyDescent="0.25"/>
    <row r="421" s="16" customFormat="1" x14ac:dyDescent="0.25"/>
    <row r="422" s="16" customFormat="1" x14ac:dyDescent="0.25"/>
    <row r="423" s="16" customFormat="1" x14ac:dyDescent="0.25"/>
    <row r="424" s="16" customFormat="1" x14ac:dyDescent="0.25"/>
    <row r="425" s="16" customFormat="1" x14ac:dyDescent="0.25"/>
    <row r="426" s="16" customFormat="1" x14ac:dyDescent="0.25"/>
    <row r="427" s="16" customFormat="1" x14ac:dyDescent="0.25"/>
    <row r="428" s="16" customFormat="1" x14ac:dyDescent="0.25"/>
    <row r="429" s="16" customFormat="1" x14ac:dyDescent="0.25"/>
    <row r="430" s="16" customFormat="1" x14ac:dyDescent="0.25"/>
    <row r="431" s="16" customFormat="1" x14ac:dyDescent="0.25"/>
    <row r="432" s="16" customFormat="1" x14ac:dyDescent="0.25"/>
    <row r="433" s="16" customFormat="1" x14ac:dyDescent="0.25"/>
    <row r="434" s="16" customFormat="1" x14ac:dyDescent="0.25"/>
    <row r="435" s="16" customFormat="1" x14ac:dyDescent="0.25"/>
    <row r="436" s="16" customFormat="1" x14ac:dyDescent="0.25"/>
    <row r="437" s="16" customFormat="1" x14ac:dyDescent="0.25"/>
    <row r="438" s="16" customFormat="1" x14ac:dyDescent="0.25"/>
    <row r="439" s="16" customFormat="1" x14ac:dyDescent="0.25"/>
    <row r="440" s="16" customFormat="1" x14ac:dyDescent="0.25"/>
    <row r="441" s="16" customFormat="1" x14ac:dyDescent="0.25"/>
    <row r="442" s="16" customFormat="1" x14ac:dyDescent="0.25"/>
    <row r="443" s="16" customFormat="1" x14ac:dyDescent="0.25"/>
    <row r="444" s="16" customFormat="1" x14ac:dyDescent="0.25"/>
    <row r="445" s="16" customFormat="1" x14ac:dyDescent="0.25"/>
    <row r="446" s="16" customFormat="1" x14ac:dyDescent="0.25"/>
    <row r="447" s="16" customFormat="1" x14ac:dyDescent="0.25"/>
    <row r="448" s="16" customFormat="1" x14ac:dyDescent="0.25"/>
    <row r="449" s="16" customFormat="1" x14ac:dyDescent="0.25"/>
    <row r="450" s="16" customFormat="1" x14ac:dyDescent="0.25"/>
    <row r="451" s="16" customFormat="1" x14ac:dyDescent="0.25"/>
    <row r="452" s="16" customFormat="1" x14ac:dyDescent="0.25"/>
    <row r="453" s="16" customFormat="1" x14ac:dyDescent="0.25"/>
    <row r="454" s="16" customFormat="1" x14ac:dyDescent="0.25"/>
    <row r="455" s="16" customFormat="1" x14ac:dyDescent="0.25"/>
    <row r="456" s="16" customFormat="1" x14ac:dyDescent="0.25"/>
    <row r="457" s="16" customFormat="1" x14ac:dyDescent="0.25"/>
    <row r="458" s="16" customFormat="1" x14ac:dyDescent="0.25"/>
    <row r="459" s="16" customFormat="1" x14ac:dyDescent="0.25"/>
    <row r="460" s="16" customFormat="1" x14ac:dyDescent="0.25"/>
    <row r="461" s="16" customFormat="1" x14ac:dyDescent="0.25"/>
    <row r="462" s="16" customFormat="1" x14ac:dyDescent="0.25"/>
    <row r="463" s="16" customFormat="1" x14ac:dyDescent="0.25"/>
    <row r="464" s="16" customFormat="1" x14ac:dyDescent="0.25"/>
    <row r="465" s="16" customFormat="1" x14ac:dyDescent="0.25"/>
    <row r="466" s="16" customFormat="1" x14ac:dyDescent="0.25"/>
    <row r="467" s="16" customFormat="1" x14ac:dyDescent="0.25"/>
    <row r="468" s="16" customFormat="1" x14ac:dyDescent="0.25"/>
    <row r="469" s="16" customFormat="1" x14ac:dyDescent="0.25"/>
    <row r="470" s="16" customFormat="1" x14ac:dyDescent="0.25"/>
    <row r="471" s="16" customFormat="1" x14ac:dyDescent="0.25"/>
    <row r="472" s="16" customFormat="1" x14ac:dyDescent="0.25"/>
    <row r="473" s="16" customFormat="1" x14ac:dyDescent="0.25"/>
    <row r="474" s="16" customFormat="1" x14ac:dyDescent="0.25"/>
    <row r="475" s="16" customFormat="1" x14ac:dyDescent="0.25"/>
    <row r="476" s="16" customFormat="1" x14ac:dyDescent="0.25"/>
    <row r="477" s="16" customFormat="1" x14ac:dyDescent="0.25"/>
    <row r="478" s="16" customFormat="1" x14ac:dyDescent="0.25"/>
    <row r="479" s="16" customFormat="1" x14ac:dyDescent="0.25"/>
    <row r="480" s="16" customFormat="1" x14ac:dyDescent="0.25"/>
    <row r="481" s="16" customFormat="1" x14ac:dyDescent="0.25"/>
    <row r="482" s="16" customFormat="1" x14ac:dyDescent="0.25"/>
    <row r="483" s="16" customFormat="1" x14ac:dyDescent="0.25"/>
    <row r="484" s="16" customFormat="1" x14ac:dyDescent="0.25"/>
    <row r="485" s="16" customFormat="1" x14ac:dyDescent="0.25"/>
    <row r="486" s="16" customFormat="1" x14ac:dyDescent="0.25"/>
    <row r="487" s="16" customFormat="1" x14ac:dyDescent="0.25"/>
    <row r="488" s="16" customFormat="1" x14ac:dyDescent="0.25"/>
    <row r="489" s="16" customFormat="1" x14ac:dyDescent="0.25"/>
    <row r="490" s="16" customFormat="1" x14ac:dyDescent="0.25"/>
    <row r="491" s="16" customFormat="1" x14ac:dyDescent="0.25"/>
    <row r="492" s="16" customFormat="1" x14ac:dyDescent="0.25"/>
    <row r="493" s="16" customFormat="1" x14ac:dyDescent="0.25"/>
    <row r="494" s="16" customFormat="1" x14ac:dyDescent="0.25"/>
    <row r="495" s="16" customFormat="1" x14ac:dyDescent="0.25"/>
    <row r="496" s="16" customFormat="1" x14ac:dyDescent="0.25"/>
    <row r="497" s="16" customFormat="1" x14ac:dyDescent="0.25"/>
    <row r="498" s="16" customFormat="1" x14ac:dyDescent="0.25"/>
    <row r="499" s="16" customFormat="1" x14ac:dyDescent="0.25"/>
    <row r="500" s="16" customFormat="1" x14ac:dyDescent="0.25"/>
    <row r="501" s="16" customFormat="1" x14ac:dyDescent="0.25"/>
    <row r="502" s="16" customFormat="1" x14ac:dyDescent="0.25"/>
    <row r="503" s="16" customFormat="1" x14ac:dyDescent="0.25"/>
    <row r="504" s="16" customFormat="1" x14ac:dyDescent="0.25"/>
    <row r="505" s="16" customFormat="1" x14ac:dyDescent="0.25"/>
    <row r="506" s="16" customFormat="1" x14ac:dyDescent="0.25"/>
    <row r="507" s="16" customFormat="1" x14ac:dyDescent="0.25"/>
    <row r="508" s="16" customFormat="1" x14ac:dyDescent="0.25"/>
    <row r="509" s="16" customFormat="1" x14ac:dyDescent="0.25"/>
    <row r="510" s="16" customFormat="1" x14ac:dyDescent="0.25"/>
    <row r="511" s="16" customFormat="1" x14ac:dyDescent="0.25"/>
    <row r="512" s="16" customFormat="1" x14ac:dyDescent="0.25"/>
    <row r="513" s="16" customFormat="1" x14ac:dyDescent="0.25"/>
    <row r="514" s="16" customFormat="1" x14ac:dyDescent="0.25"/>
    <row r="515" s="16" customFormat="1" x14ac:dyDescent="0.25"/>
    <row r="516" s="16" customFormat="1" x14ac:dyDescent="0.25"/>
    <row r="517" s="16" customFormat="1" x14ac:dyDescent="0.25"/>
    <row r="518" s="16" customFormat="1" x14ac:dyDescent="0.25"/>
    <row r="519" s="16" customFormat="1" x14ac:dyDescent="0.25"/>
    <row r="520" s="16" customFormat="1" x14ac:dyDescent="0.25"/>
    <row r="521" s="16" customFormat="1" x14ac:dyDescent="0.25"/>
    <row r="522" s="16" customFormat="1" x14ac:dyDescent="0.25"/>
    <row r="523" s="16" customFormat="1" x14ac:dyDescent="0.25"/>
    <row r="524" s="16" customFormat="1" x14ac:dyDescent="0.25"/>
    <row r="525" s="16" customFormat="1" x14ac:dyDescent="0.25"/>
    <row r="526" s="16" customFormat="1" x14ac:dyDescent="0.25"/>
    <row r="527" s="16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J/GSkRhvGl3q20s1HCtXtTuIDTwnPT4laCzHyGn7uOm9MLBD8zvwGstoh9MRY2gt78gUIzs6JNAkyyT4KpppWQ==" saltValue="eDRq75wRV9EAnPpDwEb3hQ==" spinCount="100000" sheet="1" objects="1" scenario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10" xr:uid="{880724B7-15B6-47B5-8FB5-55C9BAEF6A0B}">
      <formula1>$G$53:$G$54</formula1>
    </dataValidation>
    <dataValidation type="list" allowBlank="1" showInputMessage="1" showErrorMessage="1" sqref="C7" xr:uid="{EE999424-E865-4561-9BF0-33207ABBE4A2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9835A2-3E1D-4288-AFEB-7F86E6A7D1CF}">
  <ds:schemaRefs>
    <ds:schemaRef ds:uri="http://schemas.microsoft.com/office/2006/metadata/properties"/>
    <ds:schemaRef ds:uri="http://schemas.microsoft.com/office/infopath/2007/PartnerControls"/>
    <ds:schemaRef ds:uri="371f53fd-ce04-4314-905f-74e9831b8376"/>
    <ds:schemaRef ds:uri="5daf29e2-b69e-4248-baad-e66870723bad"/>
  </ds:schemaRefs>
</ds:datastoreItem>
</file>

<file path=customXml/itemProps2.xml><?xml version="1.0" encoding="utf-8"?>
<ds:datastoreItem xmlns:ds="http://schemas.openxmlformats.org/officeDocument/2006/customXml" ds:itemID="{50C4D52F-6657-4143-A317-6FF8249074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2D9FA8-C99D-47D7-B484-2DDE15FC61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TEPLOTA VÝSTUPU 25°C</vt:lpstr>
      <vt:lpstr>TEPLOTA VÝSTUPU 35°C</vt:lpstr>
      <vt:lpstr>TEPLOTA VÝSTUPU 45°C</vt:lpstr>
      <vt:lpstr>TEPLOTA VÝSTUPU 55°C</vt:lpstr>
      <vt:lpstr>TEPLOTA VÝSTUPU 60°C</vt:lpstr>
      <vt:lpstr>'TEPLOTA VÝSTUPU 25°C'!Oblast_tisku</vt:lpstr>
      <vt:lpstr>'TEPLOTA VÝSTUPU 35°C'!Oblast_tisku</vt:lpstr>
      <vt:lpstr>'TEPLOTA VÝSTUPU 45°C'!Oblast_tisku</vt:lpstr>
      <vt:lpstr>'TEPLOTA VÝSTUPU 55°C'!Oblast_tisku</vt:lpstr>
      <vt:lpstr>'TEPLOTA VÝSTUPU 60°C'!Oblast_tisku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 Frcka</dc:creator>
  <cp:keywords/>
  <dc:description/>
  <cp:lastModifiedBy>Lukas Frcka</cp:lastModifiedBy>
  <cp:revision/>
  <dcterms:created xsi:type="dcterms:W3CDTF">2022-06-14T13:05:27Z</dcterms:created>
  <dcterms:modified xsi:type="dcterms:W3CDTF">2024-10-29T06:50:30Z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4371800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