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 codeName="{AE6600E7-7A62-396C-DE95-9942FA9DD81E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wolfsr-my.sharepoint.com/personal/frcka_wolfcr_cz/Documents/Plocha/NÁVRH VÝKONU TČ/NOVÁ VERZE/"/>
    </mc:Choice>
  </mc:AlternateContent>
  <xr:revisionPtr revIDLastSave="0" documentId="8_{FBC3D807-AC3F-4EB0-8A2A-4779F14AC4AB}" xr6:coauthVersionLast="47" xr6:coauthVersionMax="47" xr10:uidLastSave="{00000000-0000-0000-0000-000000000000}"/>
  <bookViews>
    <workbookView xWindow="-120" yWindow="-120" windowWidth="29040" windowHeight="15840" tabRatio="771" firstSheet="1" activeTab="2" xr2:uid="{00000000-000D-0000-FFFF-FFFF00000000}"/>
  </bookViews>
  <sheets>
    <sheet name="TEPLOTA VÝSTUPU 25°C" sheetId="3" r:id="rId1"/>
    <sheet name="TEPLOTA VÝSTUPU 35°C" sheetId="4" r:id="rId2"/>
    <sheet name="TEPLOTA VÝSTUPU 45°C" sheetId="5" r:id="rId3"/>
    <sheet name="TEPLOTA VÝSTUPU 55°C" sheetId="6" r:id="rId4"/>
    <sheet name="TEPLOTA VÝSTUPU 60°C" sheetId="7" r:id="rId5"/>
  </sheets>
  <definedNames>
    <definedName name="_xlnm.Print_Area" localSheetId="0">'TEPLOTA VÝSTUPU 25°C'!$A$1:$M$43</definedName>
    <definedName name="_xlnm.Print_Area" localSheetId="1">'TEPLOTA VÝSTUPU 35°C'!$A$1:$M$43</definedName>
    <definedName name="_xlnm.Print_Area" localSheetId="2">'TEPLOTA VÝSTUPU 45°C'!$A$1:$M$43</definedName>
    <definedName name="_xlnm.Print_Area" localSheetId="3">'TEPLOTA VÝSTUPU 55°C'!$A$1:$M$43</definedName>
    <definedName name="_xlnm.Print_Area" localSheetId="4">'TEPLOTA VÝSTUPU 60°C'!$A$1:$M$43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8" i="7" l="1"/>
  <c r="C128" i="7"/>
  <c r="B127" i="7"/>
  <c r="B124" i="7"/>
  <c r="B123" i="7"/>
  <c r="B122" i="7"/>
  <c r="B121" i="7"/>
  <c r="K117" i="7"/>
  <c r="C117" i="7"/>
  <c r="B117" i="7"/>
  <c r="B128" i="7"/>
  <c r="C116" i="7"/>
  <c r="B116" i="7"/>
  <c r="C115" i="7"/>
  <c r="B115" i="7"/>
  <c r="B126" i="7"/>
  <c r="C114" i="7"/>
  <c r="B114" i="7"/>
  <c r="B125" i="7"/>
  <c r="C113" i="7"/>
  <c r="B113" i="7"/>
  <c r="C112" i="7"/>
  <c r="B112" i="7"/>
  <c r="C111" i="7"/>
  <c r="B111" i="7"/>
  <c r="C110" i="7"/>
  <c r="B110" i="7"/>
  <c r="C109" i="7"/>
  <c r="B109" i="7"/>
  <c r="B120" i="7"/>
  <c r="D104" i="7"/>
  <c r="F100" i="7"/>
  <c r="C100" i="7"/>
  <c r="B100" i="7"/>
  <c r="B99" i="7"/>
  <c r="B98" i="7"/>
  <c r="B97" i="7"/>
  <c r="C96" i="7"/>
  <c r="B96" i="7"/>
  <c r="C95" i="7"/>
  <c r="B95" i="7"/>
  <c r="C94" i="7"/>
  <c r="B94" i="7"/>
  <c r="B93" i="7"/>
  <c r="B92" i="7"/>
  <c r="F89" i="7"/>
  <c r="F128" i="7"/>
  <c r="C89" i="7"/>
  <c r="B89" i="7"/>
  <c r="C88" i="7"/>
  <c r="B88" i="7"/>
  <c r="C87" i="7"/>
  <c r="B87" i="7"/>
  <c r="C86" i="7"/>
  <c r="B86" i="7"/>
  <c r="C85" i="7"/>
  <c r="B85" i="7"/>
  <c r="C84" i="7"/>
  <c r="B84" i="7"/>
  <c r="C83" i="7"/>
  <c r="B83" i="7"/>
  <c r="C82" i="7"/>
  <c r="B82" i="7"/>
  <c r="C81" i="7"/>
  <c r="B81" i="7"/>
  <c r="D70" i="7"/>
  <c r="E67" i="7"/>
  <c r="C67" i="7"/>
  <c r="D64" i="7"/>
  <c r="D71" i="7" s="1"/>
  <c r="D63" i="7"/>
  <c r="G64" i="7" s="1"/>
  <c r="C63" i="7"/>
  <c r="C70" i="7"/>
  <c r="D60" i="7"/>
  <c r="C127" i="7"/>
  <c r="D59" i="7"/>
  <c r="C126" i="7"/>
  <c r="D58" i="7"/>
  <c r="C125" i="7"/>
  <c r="D57" i="7"/>
  <c r="C124" i="7"/>
  <c r="D56" i="7"/>
  <c r="C123" i="7"/>
  <c r="D55" i="7"/>
  <c r="C122" i="7"/>
  <c r="D54" i="7"/>
  <c r="C93" i="7"/>
  <c r="D53" i="7"/>
  <c r="C120" i="7"/>
  <c r="K128" i="6"/>
  <c r="C128" i="6"/>
  <c r="B127" i="6"/>
  <c r="B123" i="6"/>
  <c r="B122" i="6"/>
  <c r="B121" i="6"/>
  <c r="K117" i="6"/>
  <c r="C117" i="6"/>
  <c r="B117" i="6"/>
  <c r="B128" i="6"/>
  <c r="C116" i="6"/>
  <c r="B116" i="6"/>
  <c r="C115" i="6"/>
  <c r="B115" i="6"/>
  <c r="B126" i="6"/>
  <c r="C114" i="6"/>
  <c r="B114" i="6"/>
  <c r="B125" i="6"/>
  <c r="C113" i="6"/>
  <c r="B113" i="6"/>
  <c r="B124" i="6"/>
  <c r="C112" i="6"/>
  <c r="B112" i="6"/>
  <c r="C111" i="6"/>
  <c r="B111" i="6"/>
  <c r="C110" i="6"/>
  <c r="B110" i="6"/>
  <c r="C109" i="6"/>
  <c r="B109" i="6"/>
  <c r="B120" i="6"/>
  <c r="D104" i="6"/>
  <c r="F100" i="6"/>
  <c r="C100" i="6"/>
  <c r="B100" i="6"/>
  <c r="B99" i="6"/>
  <c r="B98" i="6"/>
  <c r="B97" i="6"/>
  <c r="B96" i="6"/>
  <c r="B95" i="6"/>
  <c r="B94" i="6"/>
  <c r="B93" i="6"/>
  <c r="C92" i="6"/>
  <c r="B92" i="6"/>
  <c r="F89" i="6"/>
  <c r="F128" i="6"/>
  <c r="C89" i="6"/>
  <c r="B89" i="6"/>
  <c r="C88" i="6"/>
  <c r="B88" i="6"/>
  <c r="C87" i="6"/>
  <c r="B87" i="6"/>
  <c r="C86" i="6"/>
  <c r="B86" i="6"/>
  <c r="C85" i="6"/>
  <c r="B85" i="6"/>
  <c r="C84" i="6"/>
  <c r="B84" i="6"/>
  <c r="C83" i="6"/>
  <c r="B83" i="6"/>
  <c r="C82" i="6"/>
  <c r="B82" i="6"/>
  <c r="C81" i="6"/>
  <c r="B81" i="6"/>
  <c r="D70" i="6"/>
  <c r="E67" i="6"/>
  <c r="C67" i="6"/>
  <c r="D64" i="6"/>
  <c r="H64" i="6" s="1"/>
  <c r="D63" i="6"/>
  <c r="E66" i="6" s="1"/>
  <c r="C63" i="6"/>
  <c r="C70" i="6" s="1"/>
  <c r="D60" i="6"/>
  <c r="C99" i="6"/>
  <c r="D59" i="6"/>
  <c r="C126" i="6"/>
  <c r="D58" i="6"/>
  <c r="C125" i="6"/>
  <c r="D57" i="6"/>
  <c r="C96" i="6"/>
  <c r="D56" i="6"/>
  <c r="C95" i="6"/>
  <c r="D55" i="6"/>
  <c r="C94" i="6"/>
  <c r="D54" i="6"/>
  <c r="C93" i="6"/>
  <c r="D53" i="6"/>
  <c r="C120" i="6"/>
  <c r="K128" i="5"/>
  <c r="C128" i="5"/>
  <c r="B128" i="5"/>
  <c r="K117" i="5"/>
  <c r="F117" i="5"/>
  <c r="C117" i="5"/>
  <c r="B117" i="5"/>
  <c r="C116" i="5"/>
  <c r="B116" i="5"/>
  <c r="B127" i="5"/>
  <c r="C115" i="5"/>
  <c r="B115" i="5"/>
  <c r="B126" i="5"/>
  <c r="C114" i="5"/>
  <c r="B114" i="5"/>
  <c r="B125" i="5"/>
  <c r="C113" i="5"/>
  <c r="B113" i="5"/>
  <c r="B124" i="5"/>
  <c r="C112" i="5"/>
  <c r="B112" i="5"/>
  <c r="B123" i="5"/>
  <c r="C111" i="5"/>
  <c r="B111" i="5"/>
  <c r="B122" i="5"/>
  <c r="C110" i="5"/>
  <c r="B110" i="5"/>
  <c r="B121" i="5"/>
  <c r="C109" i="5"/>
  <c r="B109" i="5"/>
  <c r="B120" i="5"/>
  <c r="D104" i="5"/>
  <c r="F100" i="5"/>
  <c r="C100" i="5"/>
  <c r="B100" i="5"/>
  <c r="B99" i="5"/>
  <c r="B98" i="5"/>
  <c r="B97" i="5"/>
  <c r="B96" i="5"/>
  <c r="B95" i="5"/>
  <c r="B94" i="5"/>
  <c r="B93" i="5"/>
  <c r="B92" i="5"/>
  <c r="F89" i="5"/>
  <c r="F128" i="5"/>
  <c r="C89" i="5"/>
  <c r="B89" i="5"/>
  <c r="C88" i="5"/>
  <c r="B88" i="5"/>
  <c r="C87" i="5"/>
  <c r="B87" i="5"/>
  <c r="C86" i="5"/>
  <c r="B86" i="5"/>
  <c r="C85" i="5"/>
  <c r="B85" i="5"/>
  <c r="C84" i="5"/>
  <c r="B84" i="5"/>
  <c r="C83" i="5"/>
  <c r="B83" i="5"/>
  <c r="C82" i="5"/>
  <c r="B82" i="5"/>
  <c r="C81" i="5"/>
  <c r="B81" i="5"/>
  <c r="D70" i="5"/>
  <c r="E67" i="5"/>
  <c r="C67" i="5"/>
  <c r="D64" i="5"/>
  <c r="D67" i="5" s="1"/>
  <c r="D63" i="5"/>
  <c r="D66" i="5" s="1"/>
  <c r="C63" i="5"/>
  <c r="C66" i="5" s="1"/>
  <c r="D60" i="5"/>
  <c r="C99" i="5"/>
  <c r="D59" i="5"/>
  <c r="C126" i="5"/>
  <c r="D58" i="5"/>
  <c r="C125" i="5"/>
  <c r="D57" i="5"/>
  <c r="C96" i="5"/>
  <c r="D56" i="5"/>
  <c r="C95" i="5"/>
  <c r="D55" i="5"/>
  <c r="C94" i="5"/>
  <c r="D54" i="5"/>
  <c r="C93" i="5"/>
  <c r="D53" i="5"/>
  <c r="C120" i="5"/>
  <c r="K128" i="4"/>
  <c r="C128" i="4"/>
  <c r="B127" i="4"/>
  <c r="B124" i="4"/>
  <c r="B123" i="4"/>
  <c r="B122" i="4"/>
  <c r="B121" i="4"/>
  <c r="K117" i="4"/>
  <c r="C117" i="4"/>
  <c r="B117" i="4"/>
  <c r="B128" i="4"/>
  <c r="C116" i="4"/>
  <c r="B116" i="4"/>
  <c r="C115" i="4"/>
  <c r="B115" i="4"/>
  <c r="B126" i="4"/>
  <c r="C114" i="4"/>
  <c r="B114" i="4"/>
  <c r="B125" i="4"/>
  <c r="C113" i="4"/>
  <c r="B113" i="4"/>
  <c r="C112" i="4"/>
  <c r="B112" i="4"/>
  <c r="C111" i="4"/>
  <c r="B111" i="4"/>
  <c r="C110" i="4"/>
  <c r="B110" i="4"/>
  <c r="C109" i="4"/>
  <c r="B109" i="4"/>
  <c r="B120" i="4"/>
  <c r="D104" i="4"/>
  <c r="C100" i="4"/>
  <c r="B100" i="4"/>
  <c r="B99" i="4"/>
  <c r="B98" i="4"/>
  <c r="B97" i="4"/>
  <c r="B96" i="4"/>
  <c r="C95" i="4"/>
  <c r="B95" i="4"/>
  <c r="C94" i="4"/>
  <c r="B94" i="4"/>
  <c r="C93" i="4"/>
  <c r="B93" i="4"/>
  <c r="B92" i="4"/>
  <c r="F89" i="4"/>
  <c r="F128" i="4"/>
  <c r="C89" i="4"/>
  <c r="B89" i="4"/>
  <c r="C88" i="4"/>
  <c r="B88" i="4"/>
  <c r="C87" i="4"/>
  <c r="B87" i="4"/>
  <c r="C86" i="4"/>
  <c r="B86" i="4"/>
  <c r="C85" i="4"/>
  <c r="B85" i="4"/>
  <c r="C84" i="4"/>
  <c r="B84" i="4"/>
  <c r="C83" i="4"/>
  <c r="B83" i="4"/>
  <c r="C82" i="4"/>
  <c r="B82" i="4"/>
  <c r="C81" i="4"/>
  <c r="B81" i="4"/>
  <c r="D70" i="4"/>
  <c r="E67" i="4"/>
  <c r="C67" i="4"/>
  <c r="D64" i="4"/>
  <c r="H63" i="4" s="1"/>
  <c r="H66" i="4" s="1"/>
  <c r="D103" i="4" s="1"/>
  <c r="D63" i="4"/>
  <c r="D66" i="4" s="1"/>
  <c r="C63" i="4"/>
  <c r="C66" i="4" s="1"/>
  <c r="D60" i="4"/>
  <c r="C99" i="4"/>
  <c r="D59" i="4"/>
  <c r="C126" i="4"/>
  <c r="D58" i="4"/>
  <c r="C97" i="4"/>
  <c r="D57" i="4"/>
  <c r="C96" i="4"/>
  <c r="D56" i="4"/>
  <c r="C123" i="4"/>
  <c r="D55" i="4"/>
  <c r="C122" i="4"/>
  <c r="D54" i="4"/>
  <c r="C121" i="4"/>
  <c r="D53" i="4"/>
  <c r="C120" i="4"/>
  <c r="D53" i="3"/>
  <c r="D54" i="3"/>
  <c r="C93" i="3"/>
  <c r="D55" i="3"/>
  <c r="C122" i="3"/>
  <c r="D56" i="3"/>
  <c r="C123" i="3"/>
  <c r="D57" i="3"/>
  <c r="C124" i="3"/>
  <c r="D58" i="3"/>
  <c r="C97" i="3"/>
  <c r="D59" i="3"/>
  <c r="C126" i="3"/>
  <c r="D60" i="3"/>
  <c r="C127" i="3"/>
  <c r="C100" i="3"/>
  <c r="C92" i="3"/>
  <c r="K128" i="3"/>
  <c r="F128" i="3"/>
  <c r="C120" i="3"/>
  <c r="K117" i="3"/>
  <c r="F117" i="3"/>
  <c r="C117" i="3"/>
  <c r="B117" i="3"/>
  <c r="B128" i="3"/>
  <c r="C116" i="3"/>
  <c r="B116" i="3"/>
  <c r="B127" i="3"/>
  <c r="C115" i="3"/>
  <c r="B115" i="3"/>
  <c r="B126" i="3"/>
  <c r="C114" i="3"/>
  <c r="B114" i="3"/>
  <c r="B125" i="3"/>
  <c r="C113" i="3"/>
  <c r="B113" i="3"/>
  <c r="B124" i="3"/>
  <c r="C112" i="3"/>
  <c r="B112" i="3"/>
  <c r="B123" i="3"/>
  <c r="C111" i="3"/>
  <c r="B111" i="3"/>
  <c r="B122" i="3"/>
  <c r="C110" i="3"/>
  <c r="B110" i="3"/>
  <c r="B121" i="3"/>
  <c r="C109" i="3"/>
  <c r="B109" i="3"/>
  <c r="B120" i="3"/>
  <c r="D104" i="3"/>
  <c r="F100" i="3"/>
  <c r="B100" i="3"/>
  <c r="C99" i="3"/>
  <c r="B99" i="3"/>
  <c r="B98" i="3"/>
  <c r="B97" i="3"/>
  <c r="C96" i="3"/>
  <c r="B96" i="3"/>
  <c r="B95" i="3"/>
  <c r="C94" i="3"/>
  <c r="B94" i="3"/>
  <c r="B93" i="3"/>
  <c r="B92" i="3"/>
  <c r="F89" i="3"/>
  <c r="C89" i="3"/>
  <c r="B89" i="3"/>
  <c r="C88" i="3"/>
  <c r="B88" i="3"/>
  <c r="C87" i="3"/>
  <c r="B87" i="3"/>
  <c r="C86" i="3"/>
  <c r="B86" i="3"/>
  <c r="C85" i="3"/>
  <c r="B85" i="3"/>
  <c r="C84" i="3"/>
  <c r="B84" i="3"/>
  <c r="C83" i="3"/>
  <c r="B83" i="3"/>
  <c r="C82" i="3"/>
  <c r="B82" i="3"/>
  <c r="C81" i="3"/>
  <c r="B81" i="3"/>
  <c r="D70" i="3"/>
  <c r="E67" i="3"/>
  <c r="C67" i="3"/>
  <c r="D64" i="3"/>
  <c r="C11" i="3"/>
  <c r="D63" i="3"/>
  <c r="D66" i="3"/>
  <c r="C63" i="3"/>
  <c r="C70" i="3"/>
  <c r="C99" i="7"/>
  <c r="C92" i="7"/>
  <c r="F117" i="7"/>
  <c r="C98" i="7"/>
  <c r="C97" i="7"/>
  <c r="C121" i="7"/>
  <c r="C66" i="7"/>
  <c r="C124" i="6"/>
  <c r="F117" i="6"/>
  <c r="C98" i="6"/>
  <c r="C97" i="6"/>
  <c r="C121" i="6"/>
  <c r="C122" i="6"/>
  <c r="C123" i="6"/>
  <c r="C127" i="6"/>
  <c r="C97" i="5"/>
  <c r="C92" i="5"/>
  <c r="C124" i="5"/>
  <c r="C98" i="5"/>
  <c r="C121" i="5"/>
  <c r="C122" i="5"/>
  <c r="C123" i="5"/>
  <c r="C127" i="5"/>
  <c r="C125" i="4"/>
  <c r="C98" i="4"/>
  <c r="F100" i="4"/>
  <c r="C124" i="4"/>
  <c r="C92" i="4"/>
  <c r="F117" i="4"/>
  <c r="C127" i="4"/>
  <c r="C125" i="3"/>
  <c r="C98" i="3"/>
  <c r="C128" i="3"/>
  <c r="E66" i="3"/>
  <c r="C95" i="3"/>
  <c r="C121" i="3"/>
  <c r="H63" i="3"/>
  <c r="H66" i="3"/>
  <c r="D103" i="3"/>
  <c r="D67" i="3"/>
  <c r="H64" i="3"/>
  <c r="D71" i="3"/>
  <c r="C73" i="3" a="1"/>
  <c r="C73" i="3"/>
  <c r="G64" i="3"/>
  <c r="C71" i="3"/>
  <c r="C66" i="3"/>
  <c r="D100" i="3"/>
  <c r="E100" i="3"/>
  <c r="D88" i="3"/>
  <c r="E88" i="3"/>
  <c r="D84" i="3"/>
  <c r="E84" i="3"/>
  <c r="D83" i="3"/>
  <c r="E83" i="3"/>
  <c r="D82" i="3"/>
  <c r="E82" i="3"/>
  <c r="D96" i="3"/>
  <c r="E96" i="3"/>
  <c r="D93" i="3"/>
  <c r="E93" i="3"/>
  <c r="D97" i="3"/>
  <c r="E97" i="3"/>
  <c r="D89" i="3"/>
  <c r="E89" i="3"/>
  <c r="D99" i="3"/>
  <c r="E99" i="3"/>
  <c r="D94" i="3"/>
  <c r="E94" i="3"/>
  <c r="D98" i="3"/>
  <c r="E98" i="3"/>
  <c r="D85" i="3"/>
  <c r="E85" i="3"/>
  <c r="D95" i="3"/>
  <c r="E95" i="3"/>
  <c r="D92" i="3"/>
  <c r="E92" i="3"/>
  <c r="D86" i="3"/>
  <c r="E86" i="3"/>
  <c r="D87" i="3"/>
  <c r="E87" i="3"/>
  <c r="D81" i="3"/>
  <c r="E81" i="3"/>
  <c r="G67" i="3"/>
  <c r="C104" i="3"/>
  <c r="G66" i="3"/>
  <c r="C103" i="3"/>
  <c r="C106" i="3" a="1"/>
  <c r="C106" i="3"/>
  <c r="F99" i="3"/>
  <c r="F98" i="3"/>
  <c r="F88" i="3"/>
  <c r="F83" i="3"/>
  <c r="F86" i="3"/>
  <c r="F97" i="3"/>
  <c r="F93" i="3"/>
  <c r="F82" i="3"/>
  <c r="F96" i="3"/>
  <c r="F92" i="3"/>
  <c r="F85" i="3"/>
  <c r="F94" i="3"/>
  <c r="F84" i="3"/>
  <c r="F95" i="3"/>
  <c r="D120" i="3"/>
  <c r="E120" i="3"/>
  <c r="D113" i="3"/>
  <c r="E113" i="3"/>
  <c r="D111" i="3"/>
  <c r="E111" i="3"/>
  <c r="D127" i="3"/>
  <c r="E127" i="3"/>
  <c r="D123" i="3"/>
  <c r="E123" i="3"/>
  <c r="D122" i="3"/>
  <c r="E122" i="3"/>
  <c r="D121" i="3"/>
  <c r="E121" i="3"/>
  <c r="D114" i="3"/>
  <c r="E114" i="3"/>
  <c r="D112" i="3"/>
  <c r="E112" i="3"/>
  <c r="D126" i="3"/>
  <c r="E126" i="3"/>
  <c r="D117" i="3"/>
  <c r="E117" i="3"/>
  <c r="D128" i="3"/>
  <c r="E128" i="3"/>
  <c r="D115" i="3"/>
  <c r="E115" i="3"/>
  <c r="D125" i="3"/>
  <c r="E125" i="3"/>
  <c r="D110" i="3"/>
  <c r="E110" i="3"/>
  <c r="D109" i="3"/>
  <c r="E109" i="3"/>
  <c r="D124" i="3"/>
  <c r="E124" i="3"/>
  <c r="D116" i="3"/>
  <c r="E116" i="3"/>
  <c r="F81" i="3"/>
  <c r="F87" i="3"/>
  <c r="F121" i="3"/>
  <c r="G81" i="3"/>
  <c r="H82" i="3"/>
  <c r="F116" i="3"/>
  <c r="F109" i="3"/>
  <c r="F114" i="3"/>
  <c r="F110" i="3"/>
  <c r="F122" i="3"/>
  <c r="F126" i="3"/>
  <c r="F124" i="3"/>
  <c r="F120" i="3"/>
  <c r="G120" i="3"/>
  <c r="I122" i="3"/>
  <c r="F113" i="3"/>
  <c r="F112" i="3"/>
  <c r="F125" i="3"/>
  <c r="F123" i="3"/>
  <c r="G92" i="3"/>
  <c r="F115" i="3"/>
  <c r="F127" i="3"/>
  <c r="F111" i="3"/>
  <c r="H83" i="3"/>
  <c r="I83" i="3"/>
  <c r="J82" i="3"/>
  <c r="J83" i="3"/>
  <c r="I82" i="3"/>
  <c r="G109" i="3"/>
  <c r="H122" i="3"/>
  <c r="I121" i="3"/>
  <c r="H121" i="3"/>
  <c r="J121" i="3"/>
  <c r="J122" i="3"/>
  <c r="J94" i="3"/>
  <c r="J93" i="3"/>
  <c r="I94" i="3"/>
  <c r="I93" i="3"/>
  <c r="H94" i="3"/>
  <c r="H93" i="3"/>
  <c r="J86" i="3"/>
  <c r="I85" i="3"/>
  <c r="I86" i="3"/>
  <c r="J85" i="3"/>
  <c r="J125" i="3"/>
  <c r="I124" i="3"/>
  <c r="J111" i="3"/>
  <c r="J110" i="3"/>
  <c r="I111" i="3"/>
  <c r="I110" i="3"/>
  <c r="H111" i="3"/>
  <c r="H110" i="3"/>
  <c r="J124" i="3"/>
  <c r="I125" i="3"/>
  <c r="I96" i="3"/>
  <c r="I97" i="3"/>
  <c r="J97" i="3"/>
  <c r="J96" i="3"/>
  <c r="J88" i="3"/>
  <c r="C77" i="3"/>
  <c r="C76" i="3"/>
  <c r="J127" i="3"/>
  <c r="J128" i="3"/>
  <c r="I114" i="3"/>
  <c r="I113" i="3"/>
  <c r="J114" i="3"/>
  <c r="J113" i="3"/>
  <c r="J99" i="3"/>
  <c r="E77" i="3"/>
  <c r="E76" i="3"/>
  <c r="J89" i="3"/>
  <c r="B77" i="3"/>
  <c r="B78" i="3"/>
  <c r="K127" i="3"/>
  <c r="J116" i="3"/>
  <c r="K116" i="3"/>
  <c r="J100" i="3"/>
  <c r="D77" i="3"/>
  <c r="D78" i="3"/>
  <c r="B76" i="3"/>
  <c r="D76" i="3"/>
  <c r="J117" i="3"/>
  <c r="C70" i="4" l="1"/>
  <c r="C66" i="6"/>
  <c r="C71" i="5"/>
  <c r="E66" i="7"/>
  <c r="C71" i="7"/>
  <c r="C70" i="5"/>
  <c r="E66" i="5"/>
  <c r="G64" i="4"/>
  <c r="C71" i="4"/>
  <c r="E66" i="4"/>
  <c r="G67" i="7"/>
  <c r="C104" i="7" s="1"/>
  <c r="G66" i="7"/>
  <c r="C103" i="7" s="1"/>
  <c r="D66" i="7"/>
  <c r="C73" i="7" a="1"/>
  <c r="C73" i="7" s="1"/>
  <c r="D83" i="7" s="1"/>
  <c r="E83" i="7" s="1"/>
  <c r="D67" i="7"/>
  <c r="H63" i="7"/>
  <c r="H66" i="7" s="1"/>
  <c r="D103" i="7" s="1"/>
  <c r="C106" i="7" s="1" a="1"/>
  <c r="C106" i="7" s="1"/>
  <c r="D109" i="7" s="1"/>
  <c r="E109" i="7" s="1"/>
  <c r="C11" i="7"/>
  <c r="H64" i="7"/>
  <c r="G64" i="5"/>
  <c r="D71" i="4"/>
  <c r="D67" i="4"/>
  <c r="H64" i="4"/>
  <c r="C11" i="4"/>
  <c r="C11" i="6"/>
  <c r="C11" i="5"/>
  <c r="G64" i="6"/>
  <c r="G67" i="6" s="1"/>
  <c r="C104" i="6" s="1"/>
  <c r="C71" i="6"/>
  <c r="D66" i="6"/>
  <c r="D71" i="6"/>
  <c r="C73" i="6" s="1" a="1"/>
  <c r="C73" i="6" s="1"/>
  <c r="D81" i="6" s="1"/>
  <c r="E81" i="6" s="1"/>
  <c r="D67" i="6"/>
  <c r="H63" i="6"/>
  <c r="H66" i="6" s="1"/>
  <c r="D103" i="6" s="1"/>
  <c r="D71" i="5"/>
  <c r="C73" i="5" s="1" a="1"/>
  <c r="C73" i="5" s="1"/>
  <c r="D84" i="5" s="1"/>
  <c r="E84" i="5" s="1"/>
  <c r="H64" i="5"/>
  <c r="H63" i="5"/>
  <c r="H66" i="5" s="1"/>
  <c r="D103" i="5" s="1"/>
  <c r="C73" i="4" l="1" a="1"/>
  <c r="C73" i="4" s="1"/>
  <c r="D97" i="4" s="1"/>
  <c r="E97" i="4" s="1"/>
  <c r="G66" i="4"/>
  <c r="C103" i="4" s="1"/>
  <c r="G67" i="4"/>
  <c r="C104" i="4" s="1"/>
  <c r="D100" i="7"/>
  <c r="E100" i="7" s="1"/>
  <c r="F99" i="7" s="1"/>
  <c r="D96" i="7"/>
  <c r="E96" i="7" s="1"/>
  <c r="D97" i="7"/>
  <c r="E97" i="7" s="1"/>
  <c r="D84" i="7"/>
  <c r="E84" i="7" s="1"/>
  <c r="D98" i="7"/>
  <c r="E98" i="7" s="1"/>
  <c r="D87" i="7"/>
  <c r="E87" i="7" s="1"/>
  <c r="D86" i="7"/>
  <c r="E86" i="7" s="1"/>
  <c r="F86" i="7" s="1"/>
  <c r="D92" i="7"/>
  <c r="E92" i="7" s="1"/>
  <c r="F92" i="7" s="1"/>
  <c r="D82" i="7"/>
  <c r="E82" i="7" s="1"/>
  <c r="F82" i="7" s="1"/>
  <c r="D94" i="7"/>
  <c r="E94" i="7" s="1"/>
  <c r="D99" i="7"/>
  <c r="E99" i="7" s="1"/>
  <c r="D93" i="7"/>
  <c r="E93" i="7" s="1"/>
  <c r="D95" i="7"/>
  <c r="E95" i="7" s="1"/>
  <c r="D81" i="7"/>
  <c r="E81" i="7" s="1"/>
  <c r="D89" i="7"/>
  <c r="E89" i="7" s="1"/>
  <c r="D85" i="7"/>
  <c r="E85" i="7" s="1"/>
  <c r="D88" i="7"/>
  <c r="E88" i="7" s="1"/>
  <c r="D116" i="7"/>
  <c r="E116" i="7" s="1"/>
  <c r="D113" i="7"/>
  <c r="E113" i="7" s="1"/>
  <c r="D124" i="7"/>
  <c r="E124" i="7" s="1"/>
  <c r="D111" i="7"/>
  <c r="E111" i="7" s="1"/>
  <c r="D114" i="7"/>
  <c r="E114" i="7" s="1"/>
  <c r="F113" i="7" s="1"/>
  <c r="D125" i="7"/>
  <c r="E125" i="7" s="1"/>
  <c r="D127" i="7"/>
  <c r="E127" i="7" s="1"/>
  <c r="D126" i="7"/>
  <c r="E126" i="7" s="1"/>
  <c r="D121" i="7"/>
  <c r="E121" i="7" s="1"/>
  <c r="D117" i="7"/>
  <c r="E117" i="7" s="1"/>
  <c r="D112" i="7"/>
  <c r="E112" i="7" s="1"/>
  <c r="D110" i="7"/>
  <c r="E110" i="7" s="1"/>
  <c r="F109" i="7" s="1"/>
  <c r="D123" i="7"/>
  <c r="E123" i="7" s="1"/>
  <c r="D128" i="7"/>
  <c r="E128" i="7" s="1"/>
  <c r="D120" i="7"/>
  <c r="E120" i="7" s="1"/>
  <c r="D122" i="7"/>
  <c r="E122" i="7" s="1"/>
  <c r="D115" i="7"/>
  <c r="E115" i="7" s="1"/>
  <c r="F83" i="7"/>
  <c r="G67" i="5"/>
  <c r="C104" i="5" s="1"/>
  <c r="G66" i="5"/>
  <c r="C103" i="5" s="1"/>
  <c r="C106" i="5" s="1" a="1"/>
  <c r="C106" i="5" s="1"/>
  <c r="G66" i="6"/>
  <c r="C103" i="6" s="1"/>
  <c r="C106" i="6" s="1" a="1"/>
  <c r="C106" i="6" s="1"/>
  <c r="D121" i="6" s="1"/>
  <c r="E121" i="6" s="1"/>
  <c r="D89" i="6"/>
  <c r="E89" i="6" s="1"/>
  <c r="D96" i="6"/>
  <c r="E96" i="6" s="1"/>
  <c r="D97" i="6"/>
  <c r="E97" i="6" s="1"/>
  <c r="D84" i="6"/>
  <c r="E84" i="6" s="1"/>
  <c r="D83" i="6"/>
  <c r="E83" i="6" s="1"/>
  <c r="D86" i="6"/>
  <c r="E86" i="6" s="1"/>
  <c r="D98" i="6"/>
  <c r="E98" i="6" s="1"/>
  <c r="D95" i="6"/>
  <c r="E95" i="6" s="1"/>
  <c r="D94" i="6"/>
  <c r="E94" i="6" s="1"/>
  <c r="D85" i="6"/>
  <c r="E85" i="6" s="1"/>
  <c r="D92" i="6"/>
  <c r="E92" i="6" s="1"/>
  <c r="D100" i="6"/>
  <c r="E100" i="6" s="1"/>
  <c r="D93" i="6"/>
  <c r="E93" i="6" s="1"/>
  <c r="D82" i="6"/>
  <c r="E82" i="6" s="1"/>
  <c r="F81" i="6" s="1"/>
  <c r="D87" i="6"/>
  <c r="E87" i="6" s="1"/>
  <c r="D99" i="6"/>
  <c r="E99" i="6" s="1"/>
  <c r="D88" i="6"/>
  <c r="E88" i="6" s="1"/>
  <c r="D95" i="5"/>
  <c r="E95" i="5" s="1"/>
  <c r="D97" i="5"/>
  <c r="E97" i="5" s="1"/>
  <c r="D86" i="5"/>
  <c r="E86" i="5" s="1"/>
  <c r="D92" i="5"/>
  <c r="E92" i="5" s="1"/>
  <c r="D87" i="5"/>
  <c r="E87" i="5" s="1"/>
  <c r="D94" i="5"/>
  <c r="E94" i="5" s="1"/>
  <c r="D88" i="5"/>
  <c r="E88" i="5" s="1"/>
  <c r="D93" i="5"/>
  <c r="E93" i="5" s="1"/>
  <c r="D81" i="5"/>
  <c r="E81" i="5" s="1"/>
  <c r="D83" i="5"/>
  <c r="E83" i="5" s="1"/>
  <c r="D98" i="5"/>
  <c r="E98" i="5" s="1"/>
  <c r="D96" i="5"/>
  <c r="E96" i="5" s="1"/>
  <c r="D89" i="5"/>
  <c r="E89" i="5" s="1"/>
  <c r="D82" i="5"/>
  <c r="E82" i="5" s="1"/>
  <c r="D99" i="5"/>
  <c r="E99" i="5" s="1"/>
  <c r="D85" i="5"/>
  <c r="E85" i="5" s="1"/>
  <c r="D100" i="5"/>
  <c r="E100" i="5" s="1"/>
  <c r="D81" i="4" l="1"/>
  <c r="E81" i="4" s="1"/>
  <c r="D86" i="4"/>
  <c r="E86" i="4" s="1"/>
  <c r="D82" i="4"/>
  <c r="E82" i="4" s="1"/>
  <c r="D96" i="4"/>
  <c r="E96" i="4" s="1"/>
  <c r="D92" i="4"/>
  <c r="E92" i="4" s="1"/>
  <c r="D94" i="4"/>
  <c r="E94" i="4" s="1"/>
  <c r="D100" i="4"/>
  <c r="E100" i="4" s="1"/>
  <c r="D99" i="4"/>
  <c r="E99" i="4" s="1"/>
  <c r="D98" i="4"/>
  <c r="E98" i="4" s="1"/>
  <c r="D95" i="4"/>
  <c r="E95" i="4" s="1"/>
  <c r="D88" i="4"/>
  <c r="E88" i="4" s="1"/>
  <c r="D84" i="4"/>
  <c r="E84" i="4" s="1"/>
  <c r="D89" i="4"/>
  <c r="E89" i="4" s="1"/>
  <c r="D85" i="4"/>
  <c r="E85" i="4" s="1"/>
  <c r="D93" i="4"/>
  <c r="E93" i="4" s="1"/>
  <c r="D87" i="4"/>
  <c r="E87" i="4" s="1"/>
  <c r="D83" i="4"/>
  <c r="E83" i="4" s="1"/>
  <c r="F98" i="7"/>
  <c r="F116" i="7"/>
  <c r="F123" i="7"/>
  <c r="F87" i="7"/>
  <c r="F97" i="7"/>
  <c r="F94" i="7"/>
  <c r="C106" i="4" a="1"/>
  <c r="C106" i="4" s="1"/>
  <c r="F114" i="7"/>
  <c r="F81" i="7"/>
  <c r="G81" i="7" s="1"/>
  <c r="F95" i="7"/>
  <c r="F112" i="7"/>
  <c r="F85" i="7"/>
  <c r="F96" i="7"/>
  <c r="F93" i="7"/>
  <c r="G92" i="7" s="1"/>
  <c r="J94" i="7" s="1"/>
  <c r="F84" i="7"/>
  <c r="F115" i="7"/>
  <c r="F120" i="7"/>
  <c r="F126" i="7"/>
  <c r="F88" i="7"/>
  <c r="F127" i="7"/>
  <c r="F125" i="7"/>
  <c r="F110" i="7"/>
  <c r="F111" i="7"/>
  <c r="F124" i="7"/>
  <c r="F122" i="7"/>
  <c r="F121" i="7"/>
  <c r="F88" i="6"/>
  <c r="D114" i="5"/>
  <c r="E114" i="5" s="1"/>
  <c r="D123" i="5"/>
  <c r="E123" i="5" s="1"/>
  <c r="D115" i="5"/>
  <c r="E115" i="5" s="1"/>
  <c r="D110" i="5"/>
  <c r="E110" i="5" s="1"/>
  <c r="D109" i="5"/>
  <c r="E109" i="5" s="1"/>
  <c r="D127" i="5"/>
  <c r="E127" i="5" s="1"/>
  <c r="D122" i="5"/>
  <c r="E122" i="5" s="1"/>
  <c r="D120" i="5"/>
  <c r="E120" i="5" s="1"/>
  <c r="D111" i="5"/>
  <c r="E111" i="5" s="1"/>
  <c r="D121" i="5"/>
  <c r="E121" i="5" s="1"/>
  <c r="D128" i="5"/>
  <c r="E128" i="5" s="1"/>
  <c r="D126" i="5"/>
  <c r="E126" i="5" s="1"/>
  <c r="D125" i="5"/>
  <c r="E125" i="5" s="1"/>
  <c r="D112" i="5"/>
  <c r="E112" i="5" s="1"/>
  <c r="D117" i="5"/>
  <c r="E117" i="5" s="1"/>
  <c r="D124" i="5"/>
  <c r="E124" i="5" s="1"/>
  <c r="D113" i="5"/>
  <c r="E113" i="5" s="1"/>
  <c r="D116" i="5"/>
  <c r="E116" i="5" s="1"/>
  <c r="F85" i="6"/>
  <c r="F84" i="6"/>
  <c r="F96" i="6"/>
  <c r="F98" i="5"/>
  <c r="F88" i="5"/>
  <c r="F87" i="5"/>
  <c r="F82" i="5"/>
  <c r="F81" i="5"/>
  <c r="F94" i="5"/>
  <c r="F93" i="5"/>
  <c r="F86" i="5"/>
  <c r="F96" i="5"/>
  <c r="D128" i="6"/>
  <c r="E128" i="6" s="1"/>
  <c r="D116" i="6"/>
  <c r="E116" i="6" s="1"/>
  <c r="D125" i="6"/>
  <c r="E125" i="6" s="1"/>
  <c r="D120" i="6"/>
  <c r="E120" i="6" s="1"/>
  <c r="F120" i="6" s="1"/>
  <c r="D113" i="6"/>
  <c r="E113" i="6" s="1"/>
  <c r="D111" i="6"/>
  <c r="E111" i="6" s="1"/>
  <c r="D109" i="6"/>
  <c r="E109" i="6" s="1"/>
  <c r="D126" i="6"/>
  <c r="E126" i="6" s="1"/>
  <c r="D114" i="6"/>
  <c r="E114" i="6" s="1"/>
  <c r="D127" i="6"/>
  <c r="E127" i="6" s="1"/>
  <c r="D112" i="6"/>
  <c r="E112" i="6" s="1"/>
  <c r="D115" i="6"/>
  <c r="E115" i="6" s="1"/>
  <c r="D124" i="6"/>
  <c r="E124" i="6" s="1"/>
  <c r="F95" i="6"/>
  <c r="D122" i="6"/>
  <c r="E122" i="6" s="1"/>
  <c r="F121" i="6" s="1"/>
  <c r="D117" i="6"/>
  <c r="E117" i="6" s="1"/>
  <c r="D123" i="6"/>
  <c r="E123" i="6" s="1"/>
  <c r="F99" i="6"/>
  <c r="D110" i="6"/>
  <c r="E110" i="6" s="1"/>
  <c r="F82" i="6"/>
  <c r="F87" i="6"/>
  <c r="F93" i="6"/>
  <c r="F92" i="6"/>
  <c r="F98" i="6"/>
  <c r="F86" i="6"/>
  <c r="F83" i="6"/>
  <c r="F97" i="6"/>
  <c r="F94" i="6"/>
  <c r="F85" i="5"/>
  <c r="F83" i="5"/>
  <c r="F97" i="5"/>
  <c r="F84" i="5"/>
  <c r="F99" i="5"/>
  <c r="F95" i="5"/>
  <c r="F92" i="5"/>
  <c r="F99" i="4" l="1"/>
  <c r="F88" i="4"/>
  <c r="F98" i="4"/>
  <c r="F82" i="4"/>
  <c r="F94" i="4"/>
  <c r="F85" i="4"/>
  <c r="G92" i="6"/>
  <c r="H94" i="6" s="1"/>
  <c r="F97" i="4"/>
  <c r="F86" i="4"/>
  <c r="F93" i="4"/>
  <c r="F87" i="4"/>
  <c r="F83" i="4"/>
  <c r="F95" i="4"/>
  <c r="F81" i="4"/>
  <c r="F84" i="4"/>
  <c r="F92" i="4"/>
  <c r="F96" i="4"/>
  <c r="G120" i="7"/>
  <c r="J122" i="7" s="1"/>
  <c r="D122" i="4"/>
  <c r="E122" i="4" s="1"/>
  <c r="D120" i="4"/>
  <c r="E120" i="4" s="1"/>
  <c r="D117" i="4"/>
  <c r="E117" i="4" s="1"/>
  <c r="D121" i="4"/>
  <c r="E121" i="4" s="1"/>
  <c r="D110" i="4"/>
  <c r="E110" i="4" s="1"/>
  <c r="D128" i="4"/>
  <c r="E128" i="4" s="1"/>
  <c r="D116" i="4"/>
  <c r="E116" i="4" s="1"/>
  <c r="D126" i="4"/>
  <c r="E126" i="4" s="1"/>
  <c r="D127" i="4"/>
  <c r="E127" i="4" s="1"/>
  <c r="D115" i="4"/>
  <c r="E115" i="4" s="1"/>
  <c r="D114" i="4"/>
  <c r="E114" i="4" s="1"/>
  <c r="D124" i="4"/>
  <c r="E124" i="4" s="1"/>
  <c r="D111" i="4"/>
  <c r="E111" i="4" s="1"/>
  <c r="D112" i="4"/>
  <c r="E112" i="4" s="1"/>
  <c r="D123" i="4"/>
  <c r="E123" i="4" s="1"/>
  <c r="D109" i="4"/>
  <c r="E109" i="4" s="1"/>
  <c r="D125" i="4"/>
  <c r="E125" i="4" s="1"/>
  <c r="D113" i="4"/>
  <c r="E113" i="4" s="1"/>
  <c r="F125" i="5"/>
  <c r="F109" i="5"/>
  <c r="F112" i="5"/>
  <c r="F124" i="5"/>
  <c r="F110" i="5"/>
  <c r="I93" i="7"/>
  <c r="I96" i="7" s="1"/>
  <c r="I94" i="7"/>
  <c r="H94" i="7"/>
  <c r="J93" i="7"/>
  <c r="H93" i="7"/>
  <c r="J97" i="7" s="1"/>
  <c r="G109" i="7"/>
  <c r="J111" i="7" s="1"/>
  <c r="I122" i="7"/>
  <c r="I83" i="7"/>
  <c r="I82" i="7"/>
  <c r="H83" i="7"/>
  <c r="H82" i="7"/>
  <c r="J83" i="7"/>
  <c r="J82" i="7"/>
  <c r="F116" i="5"/>
  <c r="F122" i="5"/>
  <c r="F114" i="5"/>
  <c r="F126" i="5"/>
  <c r="F127" i="5"/>
  <c r="F121" i="5"/>
  <c r="F123" i="5"/>
  <c r="F111" i="5"/>
  <c r="F120" i="5"/>
  <c r="F115" i="5"/>
  <c r="F113" i="5"/>
  <c r="G81" i="6"/>
  <c r="J82" i="6" s="1"/>
  <c r="F112" i="6"/>
  <c r="F123" i="6"/>
  <c r="F113" i="6"/>
  <c r="F110" i="6"/>
  <c r="F111" i="6"/>
  <c r="F127" i="6"/>
  <c r="F115" i="6"/>
  <c r="F126" i="6"/>
  <c r="F125" i="6"/>
  <c r="G81" i="5"/>
  <c r="H83" i="5" s="1"/>
  <c r="G92" i="5"/>
  <c r="H93" i="5" s="1"/>
  <c r="F114" i="6"/>
  <c r="F124" i="6"/>
  <c r="F116" i="6"/>
  <c r="F122" i="6"/>
  <c r="F109" i="6"/>
  <c r="G120" i="6"/>
  <c r="J122" i="6" s="1"/>
  <c r="G92" i="4" l="1"/>
  <c r="I94" i="4" s="1"/>
  <c r="G81" i="4"/>
  <c r="H82" i="4" s="1"/>
  <c r="I93" i="6"/>
  <c r="I94" i="6"/>
  <c r="J94" i="6"/>
  <c r="H93" i="6"/>
  <c r="J93" i="6"/>
  <c r="I121" i="7"/>
  <c r="I124" i="7" s="1"/>
  <c r="I97" i="7"/>
  <c r="H122" i="7"/>
  <c r="H121" i="7"/>
  <c r="J121" i="7"/>
  <c r="J124" i="7" s="1"/>
  <c r="J96" i="7"/>
  <c r="H111" i="7"/>
  <c r="J110" i="7"/>
  <c r="I110" i="7"/>
  <c r="I114" i="7" s="1"/>
  <c r="H110" i="7"/>
  <c r="J113" i="7" s="1"/>
  <c r="I111" i="7"/>
  <c r="F109" i="4"/>
  <c r="F123" i="4"/>
  <c r="F116" i="4"/>
  <c r="G120" i="5"/>
  <c r="H121" i="5" s="1"/>
  <c r="G109" i="5"/>
  <c r="J111" i="5" s="1"/>
  <c r="F113" i="4"/>
  <c r="F111" i="4"/>
  <c r="F126" i="4"/>
  <c r="F112" i="4"/>
  <c r="F124" i="4"/>
  <c r="F121" i="4"/>
  <c r="F110" i="4"/>
  <c r="F114" i="4"/>
  <c r="F115" i="4"/>
  <c r="F120" i="4"/>
  <c r="F125" i="4"/>
  <c r="F127" i="4"/>
  <c r="F122" i="4"/>
  <c r="J125" i="7"/>
  <c r="J85" i="7"/>
  <c r="J86" i="7"/>
  <c r="J99" i="7"/>
  <c r="I85" i="7"/>
  <c r="I86" i="7"/>
  <c r="I82" i="6"/>
  <c r="H83" i="6"/>
  <c r="J83" i="6"/>
  <c r="I122" i="6"/>
  <c r="I121" i="6"/>
  <c r="I83" i="6"/>
  <c r="H82" i="6"/>
  <c r="J121" i="6"/>
  <c r="J82" i="5"/>
  <c r="H121" i="6"/>
  <c r="G109" i="6"/>
  <c r="H122" i="6"/>
  <c r="I83" i="5"/>
  <c r="J83" i="5"/>
  <c r="I82" i="5"/>
  <c r="H82" i="5"/>
  <c r="J94" i="5"/>
  <c r="I94" i="5"/>
  <c r="J93" i="5"/>
  <c r="H94" i="5"/>
  <c r="I93" i="5"/>
  <c r="I93" i="4" l="1"/>
  <c r="H93" i="4"/>
  <c r="H94" i="4"/>
  <c r="J93" i="4"/>
  <c r="J94" i="4"/>
  <c r="I83" i="4"/>
  <c r="H83" i="4"/>
  <c r="J83" i="4"/>
  <c r="J82" i="4"/>
  <c r="I82" i="4"/>
  <c r="J97" i="6"/>
  <c r="I97" i="6"/>
  <c r="J96" i="6"/>
  <c r="I96" i="6"/>
  <c r="G109" i="4"/>
  <c r="J110" i="4" s="1"/>
  <c r="J114" i="7"/>
  <c r="I125" i="7"/>
  <c r="I113" i="7"/>
  <c r="H111" i="5"/>
  <c r="J110" i="5"/>
  <c r="I111" i="5"/>
  <c r="H122" i="5"/>
  <c r="I121" i="5"/>
  <c r="I110" i="5"/>
  <c r="J122" i="5"/>
  <c r="H110" i="5"/>
  <c r="J121" i="5"/>
  <c r="I122" i="5"/>
  <c r="G120" i="4"/>
  <c r="I122" i="4" s="1"/>
  <c r="J127" i="7"/>
  <c r="J88" i="7"/>
  <c r="J100" i="7"/>
  <c r="D77" i="7" s="1"/>
  <c r="E77" i="7"/>
  <c r="E76" i="7" s="1"/>
  <c r="J85" i="5"/>
  <c r="I85" i="5"/>
  <c r="J86" i="5"/>
  <c r="I85" i="6"/>
  <c r="J86" i="6"/>
  <c r="J85" i="6"/>
  <c r="I86" i="6"/>
  <c r="I124" i="6"/>
  <c r="J125" i="6"/>
  <c r="J124" i="6"/>
  <c r="I125" i="6"/>
  <c r="H111" i="6"/>
  <c r="J111" i="6"/>
  <c r="I110" i="6"/>
  <c r="H110" i="6"/>
  <c r="J110" i="6"/>
  <c r="I111" i="6"/>
  <c r="I86" i="5"/>
  <c r="J97" i="5"/>
  <c r="J96" i="5"/>
  <c r="I96" i="5"/>
  <c r="I97" i="5"/>
  <c r="J97" i="4" l="1"/>
  <c r="I96" i="4"/>
  <c r="I97" i="4"/>
  <c r="J96" i="4"/>
  <c r="I86" i="4"/>
  <c r="J85" i="4"/>
  <c r="I85" i="4"/>
  <c r="J86" i="4"/>
  <c r="J99" i="6"/>
  <c r="E77" i="6" s="1"/>
  <c r="E76" i="6" s="1"/>
  <c r="J111" i="4"/>
  <c r="I110" i="4"/>
  <c r="H110" i="4"/>
  <c r="H111" i="4"/>
  <c r="I111" i="4"/>
  <c r="J116" i="7"/>
  <c r="J117" i="7" s="1"/>
  <c r="J124" i="5"/>
  <c r="J122" i="4"/>
  <c r="I124" i="5"/>
  <c r="I114" i="5"/>
  <c r="H122" i="4"/>
  <c r="I121" i="4"/>
  <c r="J121" i="4"/>
  <c r="H121" i="4"/>
  <c r="I125" i="5"/>
  <c r="J113" i="5"/>
  <c r="J114" i="5"/>
  <c r="J125" i="5"/>
  <c r="I113" i="5"/>
  <c r="K127" i="7"/>
  <c r="J128" i="7"/>
  <c r="D78" i="7"/>
  <c r="D76" i="7"/>
  <c r="J89" i="7"/>
  <c r="B77" i="7" s="1"/>
  <c r="C77" i="7"/>
  <c r="C76" i="7" s="1"/>
  <c r="J88" i="6"/>
  <c r="J89" i="6" s="1"/>
  <c r="B77" i="6" s="1"/>
  <c r="B76" i="6" s="1"/>
  <c r="J88" i="5"/>
  <c r="J89" i="5" s="1"/>
  <c r="B77" i="5" s="1"/>
  <c r="B78" i="5" s="1"/>
  <c r="J127" i="6"/>
  <c r="J128" i="6" s="1"/>
  <c r="J114" i="6"/>
  <c r="J113" i="6"/>
  <c r="I113" i="6"/>
  <c r="I114" i="6"/>
  <c r="J99" i="5"/>
  <c r="J100" i="5" s="1"/>
  <c r="D77" i="5" s="1"/>
  <c r="J99" i="4" l="1"/>
  <c r="J100" i="4" s="1"/>
  <c r="D77" i="4" s="1"/>
  <c r="D78" i="4" s="1"/>
  <c r="J88" i="4"/>
  <c r="J89" i="4" s="1"/>
  <c r="B77" i="4" s="1"/>
  <c r="B76" i="4" s="1"/>
  <c r="J100" i="6"/>
  <c r="D77" i="6" s="1"/>
  <c r="D76" i="6" s="1"/>
  <c r="I114" i="4"/>
  <c r="J113" i="4"/>
  <c r="I113" i="4"/>
  <c r="J114" i="4"/>
  <c r="K116" i="7"/>
  <c r="I124" i="4"/>
  <c r="K127" i="6"/>
  <c r="B78" i="6"/>
  <c r="C77" i="6"/>
  <c r="C76" i="6" s="1"/>
  <c r="I125" i="4"/>
  <c r="J125" i="4"/>
  <c r="J124" i="4"/>
  <c r="J127" i="5"/>
  <c r="J128" i="5" s="1"/>
  <c r="J116" i="5"/>
  <c r="J117" i="5" s="1"/>
  <c r="B76" i="7"/>
  <c r="B78" i="7"/>
  <c r="C77" i="5"/>
  <c r="C76" i="5" s="1"/>
  <c r="B76" i="5"/>
  <c r="J116" i="6"/>
  <c r="K116" i="6" s="1"/>
  <c r="E77" i="5"/>
  <c r="E76" i="5" s="1"/>
  <c r="D76" i="5"/>
  <c r="D78" i="5"/>
  <c r="D76" i="4" l="1"/>
  <c r="E77" i="4"/>
  <c r="E76" i="4" s="1"/>
  <c r="B78" i="4"/>
  <c r="C77" i="4"/>
  <c r="C76" i="4" s="1"/>
  <c r="D78" i="6"/>
  <c r="J116" i="4"/>
  <c r="K116" i="4" s="1"/>
  <c r="K116" i="5"/>
  <c r="J127" i="4"/>
  <c r="J128" i="4" s="1"/>
  <c r="K127" i="5"/>
  <c r="J117" i="6"/>
  <c r="J117" i="4" l="1"/>
  <c r="K127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63" authorId="0" shapeId="0" xr:uid="{2A420416-E1E0-4743-8904-641AA13E029F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64" authorId="0" shapeId="0" xr:uid="{00B1999A-D086-4D87-AA87-035959CDDF5B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67" authorId="0" shapeId="0" xr:uid="{23D811D4-0ECE-4516-931E-7F4D98FAB08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77" authorId="0" shapeId="0" xr:uid="{1C412387-49A7-423F-84FA-E887A3D985A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77" authorId="0" shapeId="0" xr:uid="{E7C454CB-F014-46D6-97E8-07C467C1B11C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89" authorId="0" shapeId="0" xr:uid="{2F78C32D-AEE1-4739-93A8-679B413B9D48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00" authorId="0" shapeId="0" xr:uid="{412A94DD-08EF-4864-B418-94BB0295C01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7" authorId="0" shapeId="0" xr:uid="{6CC3BF90-8E1E-4138-8ABA-C60FDEA3E529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17" authorId="0" shapeId="0" xr:uid="{56E53B59-5A77-4B1D-A4DD-865315179729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28" authorId="0" shapeId="0" xr:uid="{DD7DF598-AFF4-49AC-930E-AA0B2DBF0C9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28" authorId="0" shapeId="0" xr:uid="{61A031B8-0296-488D-AAB0-5007DAADFF01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63" authorId="0" shapeId="0" xr:uid="{64C3213A-F17E-4AE1-A32C-70AB382E9881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64" authorId="0" shapeId="0" xr:uid="{240BA5E4-3432-4D0D-A9A8-1BF3B12C2A9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67" authorId="0" shapeId="0" xr:uid="{184443AA-69E9-45AB-82B8-0E81DBD200ED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77" authorId="0" shapeId="0" xr:uid="{1BA6418A-B59E-4D20-BA3B-384003DD689C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77" authorId="0" shapeId="0" xr:uid="{D7014623-52D7-4BA7-BD3F-12428E250C6A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89" authorId="0" shapeId="0" xr:uid="{AEF2C39B-7185-4395-915C-31D6C0DAF744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00" authorId="0" shapeId="0" xr:uid="{5620EDBC-E3F8-4667-9204-FCB366BFD69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7" authorId="0" shapeId="0" xr:uid="{0FB0003D-F529-4A30-93A6-C6A0C000E4E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17" authorId="0" shapeId="0" xr:uid="{E0DDD7AD-987E-45FF-95FB-7929CC90DE3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28" authorId="0" shapeId="0" xr:uid="{F314B9D3-D2AF-4D22-9E25-244401AC3908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28" authorId="0" shapeId="0" xr:uid="{FA3D8355-B25B-4922-9A77-A25007FA2E19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63" authorId="0" shapeId="0" xr:uid="{3CEFE0C1-65B1-4FA5-8DF9-3C1DBB3E7172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64" authorId="0" shapeId="0" xr:uid="{18E3B5EE-3040-4C49-8F51-FE9D83DD9EF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67" authorId="0" shapeId="0" xr:uid="{2B83A09D-975E-40D1-A1CE-24752B8296A3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77" authorId="0" shapeId="0" xr:uid="{75D82CBD-0716-4FA0-971E-350598C3E0FB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77" authorId="0" shapeId="0" xr:uid="{16B0A44A-A3DF-4C1C-B23C-A4AAC24D3CF4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89" authorId="0" shapeId="0" xr:uid="{C1447E0D-5DC3-43F3-8BCD-444A8554E6D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00" authorId="0" shapeId="0" xr:uid="{AA4494EF-C6CE-43CA-90D9-1B3D1752E6B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7" authorId="0" shapeId="0" xr:uid="{5F6C33D2-FD6D-4ABE-879E-9960FF6EB2B1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17" authorId="0" shapeId="0" xr:uid="{D6F2B3F3-5A45-4D4D-BF0A-B141C42FDFF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28" authorId="0" shapeId="0" xr:uid="{48C6A0B7-CE23-45A7-AD00-6F0CB7B1ED0B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28" authorId="0" shapeId="0" xr:uid="{88D271CC-3905-4094-95BA-027008D3682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63" authorId="0" shapeId="0" xr:uid="{AAC66B4D-C766-45CC-A0E2-FB30B45F94D0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64" authorId="0" shapeId="0" xr:uid="{6DFFB483-CF03-41EC-979F-62C7168407F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67" authorId="0" shapeId="0" xr:uid="{63B9ECE5-3CA1-4EB4-9573-0E01C7B5D73D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77" authorId="0" shapeId="0" xr:uid="{35572BCA-32AE-42CF-AC36-E297C365ABAA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77" authorId="0" shapeId="0" xr:uid="{A419DFDD-7FF5-46DC-BDDF-389C4D28F92C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89" authorId="0" shapeId="0" xr:uid="{8156F9D4-4E30-44C5-8EAC-A6C1CCBE7BED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00" authorId="0" shapeId="0" xr:uid="{D3FAC28A-5EFB-44AC-B0A4-BF22DEA1E561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7" authorId="0" shapeId="0" xr:uid="{D8B67E6F-EC7F-4324-A2C0-E214AF708001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17" authorId="0" shapeId="0" xr:uid="{D880E406-AF8C-439E-B88B-1BDE42A59504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28" authorId="0" shapeId="0" xr:uid="{17701948-8A42-4AA4-B0E8-1370F22F538C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28" authorId="0" shapeId="0" xr:uid="{7EA0C7BA-37C7-4EC8-B67B-A9AB3871081C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Lukas Frcka</author>
  </authors>
  <commentList>
    <comment ref="G63" authorId="0" shapeId="0" xr:uid="{153B6119-147A-4EAF-ABDE-7F5707272EE0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C64" authorId="0" shapeId="0" xr:uid="{4488917F-4BF1-4763-8A72-E430C40E7FA2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H67" authorId="0" shapeId="0" xr:uid="{C2665BEF-783B-41A3-B8C8-5A3941C4B07B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RUČNĚ NEJNIŽŽŠÍ HODNOTU NA OSE Y (0)</t>
        </r>
      </text>
    </comment>
    <comment ref="C77" authorId="0" shapeId="0" xr:uid="{004AB061-9C1E-4EAD-8B8A-E52E1BD23125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E77" authorId="0" shapeId="0" xr:uid="{FA7813CB-6A50-453C-B2E2-443D7B1E162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DOPLNIT POLYNOM DLE BODŮ, NEBO VÝSLEDKY PO STEP5</t>
        </r>
      </text>
    </comment>
    <comment ref="F89" authorId="0" shapeId="0" xr:uid="{CDDF0192-98A0-4B14-812B-4E3501BA347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00" authorId="0" shapeId="0" xr:uid="{0803C2DA-5A94-427D-9D22-300F97AC9890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F117" authorId="0" shapeId="0" xr:uid="{6DF8C76D-7124-40FA-ABE9-F50F5ACA76E0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17" authorId="0" shapeId="0" xr:uid="{BA5D51B5-D77E-496C-BBE1-A42C81DEC897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  <comment ref="F128" authorId="0" shapeId="0" xr:uid="{14DB52AE-7331-4E1E-9A94-08E9BFF0AADE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ZAPSAT HODNOTU 0</t>
        </r>
      </text>
    </comment>
    <comment ref="K128" authorId="0" shapeId="0" xr:uid="{720DDE0A-B465-4383-89FA-A531076958C2}">
      <text>
        <r>
          <rPr>
            <b/>
            <sz val="9"/>
            <color indexed="81"/>
            <rFont val="Tahoma"/>
            <family val="2"/>
            <charset val="238"/>
          </rPr>
          <t>Lukas Frcka:</t>
        </r>
        <r>
          <rPr>
            <sz val="9"/>
            <color indexed="81"/>
            <rFont val="Tahoma"/>
            <family val="2"/>
            <charset val="238"/>
          </rPr>
          <t xml:space="preserve">
Zadat ručne nejnižšší hodnotu na ose X (buď tedy -15, nebo -20°C)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<sst xmlns="http://schemas.openxmlformats.org/spreadsheetml/2006/main" count="680" uniqueCount="57">
  <si>
    <t>Návrh výkonu tepelného čerpadla s ohledem na bod bivalence - FHA 08/10</t>
  </si>
  <si>
    <t>ZADÁNÍ HODNOT:</t>
  </si>
  <si>
    <t>Venkovní výpočtová teplota:</t>
  </si>
  <si>
    <t>°C</t>
  </si>
  <si>
    <t>Nejvyšší venkovní teplota v topném období:</t>
  </si>
  <si>
    <t>Tepelná ztráta:</t>
  </si>
  <si>
    <t>kW</t>
  </si>
  <si>
    <t>Počet osob na ohřev TV:</t>
  </si>
  <si>
    <t>-</t>
  </si>
  <si>
    <t>Druh topného systému:</t>
  </si>
  <si>
    <t>Velkoplošné systémy</t>
  </si>
  <si>
    <t>Celkový potřebný tepelný výkon:</t>
  </si>
  <si>
    <r>
      <rPr>
        <b/>
        <u/>
        <sz val="11"/>
        <color rgb="FFFF0000"/>
        <rFont val="Arial"/>
        <family val="2"/>
        <charset val="238"/>
      </rPr>
      <t>POZNÁMKA:</t>
    </r>
    <r>
      <rPr>
        <b/>
        <sz val="11"/>
        <color rgb="FFFF0000"/>
        <rFont val="Arial"/>
        <family val="2"/>
        <charset val="238"/>
      </rPr>
      <t xml:space="preserve"> Při návrhu výkonu tepelného čerpadla je nutno brát v úvahu nejen optimální teplotu bodu bivalence, ale i při venkovní výpočtové teplotě zbytkový výkon pro vestavěný elektrický dohřev 6 kW. 
Tj. rozdíl mezi </t>
    </r>
    <r>
      <rPr>
        <b/>
        <sz val="11"/>
        <color rgb="FF00B050"/>
        <rFont val="Arial"/>
        <family val="2"/>
        <charset val="238"/>
      </rPr>
      <t>celkovým potřebným tepelným výkonem (ZELENÁ BUŇKA)</t>
    </r>
    <r>
      <rPr>
        <b/>
        <sz val="11"/>
        <color rgb="FFFF0000"/>
        <rFont val="Arial"/>
        <family val="2"/>
        <charset val="238"/>
      </rPr>
      <t xml:space="preserve"> a výkonem kompresoru musí být menší než výkon vestavěného elektrokotle 6 kW.</t>
    </r>
  </si>
  <si>
    <r>
      <rPr>
        <b/>
        <i/>
        <u/>
        <sz val="11"/>
        <color rgb="FF000000"/>
        <rFont val="Arial"/>
        <family val="2"/>
        <charset val="238"/>
      </rPr>
      <t>NÁVOD:</t>
    </r>
    <r>
      <rPr>
        <b/>
        <sz val="11"/>
        <color rgb="FF000000"/>
        <rFont val="Arial"/>
        <family val="2"/>
        <charset val="238"/>
      </rPr>
      <t xml:space="preserve"> Zadejte žlutě vyplněná pole (tj. venkovní výpočtová teplota dle lokace, nejvyšší výpočtová venkovní teplota pro topné období, tepelná ztráta objektu, počet žijících osob a rozklikněte druh systému vytápění). Bod bivalence pro venkovní výpočtovou teplotu -15°C uvažovat cca -7°C, pro teplotu -12°C uvažovat cca -5°C. </t>
    </r>
  </si>
  <si>
    <t>ZADÁNÍ VÝKONOVÝCH KŘIVEK TEPELNÉHO ČERPADLA - ZADAT ŽLUTĚ OZNAČENÁ POLE</t>
  </si>
  <si>
    <t>VENKOVNÍ TEPLOTA (°C)</t>
  </si>
  <si>
    <t>TEPELNÉ ČERPADLO 1</t>
  </si>
  <si>
    <t>TOPNÁ TYČ</t>
  </si>
  <si>
    <t>ROZKLIKÁVACÍ NABÍDKY (MOŽNOSTI):</t>
  </si>
  <si>
    <t>TYP PŘEDÁVACÍ PLOCHY SYSTÉMU VTP:</t>
  </si>
  <si>
    <t>Otopná tělesa</t>
  </si>
  <si>
    <t>NEJVYŠŠÍ VENKOVNÍ TEPLOTA V TOPNÉM OBDOBÍ</t>
  </si>
  <si>
    <t>EXTRÉMNÍ VÝPOČTOVÁ VENKOVNÍ TEPLOTA te</t>
  </si>
  <si>
    <t>PARAMETRIZACE MEZNÍ KŘIVKY BIVALENCE</t>
  </si>
  <si>
    <t>Souřadnice</t>
  </si>
  <si>
    <t>X</t>
  </si>
  <si>
    <t>Y</t>
  </si>
  <si>
    <t>VODOROVNÁ ČÁST KŘIVKY BIVALENCE -&gt;</t>
  </si>
  <si>
    <t>Venkovní teplota:</t>
  </si>
  <si>
    <t>SOUŘADNICE MEZNÍ KŘIVKY BIVALENCE:</t>
  </si>
  <si>
    <t>SVISLÁ ČÁST KŘIVKY BIVALENCE -&gt;</t>
  </si>
  <si>
    <t>LINEARIZACE MEZNÍ KŘIVKY BIVALENCE Y=AX+B</t>
  </si>
  <si>
    <t>SOUŘADNICE</t>
  </si>
  <si>
    <t>A</t>
  </si>
  <si>
    <t>B</t>
  </si>
  <si>
    <t>Y=Ax+B:</t>
  </si>
  <si>
    <t>VYNÁŠENÍ BODU BIVALENCE:</t>
  </si>
  <si>
    <t>TEPELNÉ ČERPADLO 2</t>
  </si>
  <si>
    <t>HODNOTY TČ 1</t>
  </si>
  <si>
    <t>TEPLOTA</t>
  </si>
  <si>
    <t>VÝKON KOMPRESORU</t>
  </si>
  <si>
    <t>ROZDÍL</t>
  </si>
  <si>
    <t>STEP II</t>
  </si>
  <si>
    <t>STEP 3</t>
  </si>
  <si>
    <t>STEP 4</t>
  </si>
  <si>
    <t>Y1</t>
  </si>
  <si>
    <t>Y2</t>
  </si>
  <si>
    <t>STEP 5</t>
  </si>
  <si>
    <t>Slope</t>
  </si>
  <si>
    <t>Intercept</t>
  </si>
  <si>
    <t>VÝSLEDKY</t>
  </si>
  <si>
    <t>X=</t>
  </si>
  <si>
    <t>Y=</t>
  </si>
  <si>
    <t>HODNOTY TČ 2</t>
  </si>
  <si>
    <t>VYNÁŠENÍ VÝKONU KOMPRESORU:</t>
  </si>
  <si>
    <t>LINEARIZACE MEZNÍ SVISLÉ KŘIVKY BIVALENCE Y=AX+B</t>
  </si>
  <si>
    <t>DOPLŇKOVÉ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</si>
</sst>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0000000"/>
    <numFmt numFmtId="165" formatCode="0.00000000000000"/>
    <numFmt numFmtId="166" formatCode="0.0"/>
    <numFmt numFmtId="167" formatCode="0.0000000000000000000000000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6"/>
      <color rgb="FF000000"/>
      <name val="Arial"/>
      <family val="2"/>
      <charset val="238"/>
    </font>
    <font>
      <b/>
      <i/>
      <u/>
      <sz val="12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1"/>
      <color rgb="FF00B05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color theme="0"/>
      <name val="Times New Roman"/>
      <family val="1"/>
      <charset val="238"/>
    </font>
    <font>
      <b/>
      <sz val="14"/>
      <color theme="0"/>
      <name val="Calibri"/>
      <family val="2"/>
      <charset val="238"/>
      <scheme val="minor"/>
    </font>
    <font>
      <b/>
      <sz val="9"/>
      <color theme="0"/>
      <name val="Times New Roman"/>
      <family val="1"/>
      <charset val="238"/>
    </font>
    <font>
      <sz val="10"/>
      <color theme="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sz val="11"/>
      <color theme="0"/>
      <name val="Times New Roman"/>
      <family val="1"/>
      <charset val="238"/>
    </font>
    <font>
      <b/>
      <u/>
      <sz val="11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/>
  </cellStyleXfs>
  <cellXfs count="70">
    <xf numFmtId="0" fontId="0" fillId="0" borderId="0" xfId="0"/>
    <xf numFmtId="0" fontId="3" fillId="4" borderId="4" xfId="3" applyFill="1" applyBorder="1" applyAlignment="1" applyProtection="1">
      <alignment horizontal="left" vertical="top"/>
      <protection hidden="1"/>
    </xf>
    <xf numFmtId="0" fontId="3" fillId="4" borderId="5" xfId="3" applyFill="1" applyBorder="1" applyAlignment="1" applyProtection="1">
      <alignment horizontal="left" vertical="top"/>
      <protection hidden="1"/>
    </xf>
    <xf numFmtId="0" fontId="7" fillId="5" borderId="9" xfId="3" applyFont="1" applyFill="1" applyBorder="1" applyAlignment="1" applyProtection="1">
      <alignment horizontal="center" vertical="center"/>
      <protection locked="0" hidden="1"/>
    </xf>
    <xf numFmtId="0" fontId="6" fillId="4" borderId="4" xfId="3" applyFont="1" applyFill="1" applyBorder="1" applyAlignment="1" applyProtection="1">
      <alignment horizontal="left" vertical="top"/>
      <protection hidden="1"/>
    </xf>
    <xf numFmtId="0" fontId="9" fillId="4" borderId="4" xfId="3" applyFont="1" applyFill="1" applyBorder="1" applyAlignment="1" applyProtection="1">
      <alignment horizontal="left" vertical="top"/>
      <protection hidden="1"/>
    </xf>
    <xf numFmtId="0" fontId="3" fillId="4" borderId="6" xfId="3" applyFill="1" applyBorder="1" applyAlignment="1" applyProtection="1">
      <alignment horizontal="left" vertical="top"/>
      <protection hidden="1"/>
    </xf>
    <xf numFmtId="0" fontId="3" fillId="4" borderId="7" xfId="3" applyFill="1" applyBorder="1" applyAlignment="1" applyProtection="1">
      <alignment horizontal="left" vertical="top"/>
      <protection hidden="1"/>
    </xf>
    <xf numFmtId="0" fontId="3" fillId="4" borderId="8" xfId="3" applyFill="1" applyBorder="1" applyAlignment="1" applyProtection="1">
      <alignment horizontal="left" vertical="top"/>
      <protection hidden="1"/>
    </xf>
    <xf numFmtId="0" fontId="8" fillId="4" borderId="0" xfId="3" applyFont="1" applyFill="1" applyAlignment="1" applyProtection="1">
      <alignment horizontal="left" vertical="center"/>
      <protection hidden="1"/>
    </xf>
    <xf numFmtId="0" fontId="5" fillId="4" borderId="0" xfId="3" applyFont="1" applyFill="1" applyAlignment="1" applyProtection="1">
      <alignment vertical="top" wrapText="1"/>
      <protection hidden="1"/>
    </xf>
    <xf numFmtId="0" fontId="3" fillId="4" borderId="0" xfId="3" applyFill="1" applyAlignment="1" applyProtection="1">
      <alignment horizontal="left" vertical="top"/>
      <protection hidden="1"/>
    </xf>
    <xf numFmtId="0" fontId="6" fillId="4" borderId="4" xfId="3" applyFont="1" applyFill="1" applyBorder="1" applyAlignment="1" applyProtection="1">
      <alignment horizontal="right" vertical="center"/>
      <protection hidden="1"/>
    </xf>
    <xf numFmtId="0" fontId="6" fillId="4" borderId="0" xfId="3" applyFont="1" applyFill="1" applyAlignment="1" applyProtection="1">
      <alignment horizontal="right" vertical="center"/>
      <protection hidden="1"/>
    </xf>
    <xf numFmtId="0" fontId="0" fillId="0" borderId="0" xfId="0" applyProtection="1">
      <protection hidden="1"/>
    </xf>
    <xf numFmtId="0" fontId="15" fillId="4" borderId="0" xfId="0" applyFont="1" applyFill="1" applyProtection="1">
      <protection hidden="1"/>
    </xf>
    <xf numFmtId="0" fontId="16" fillId="4" borderId="0" xfId="0" applyFont="1" applyFill="1" applyProtection="1">
      <protection hidden="1"/>
    </xf>
    <xf numFmtId="166" fontId="17" fillId="6" borderId="9" xfId="3" applyNumberFormat="1" applyFont="1" applyFill="1" applyBorder="1" applyAlignment="1" applyProtection="1">
      <alignment horizontal="center" vertical="top"/>
      <protection hidden="1"/>
    </xf>
    <xf numFmtId="0" fontId="19" fillId="4" borderId="0" xfId="0" applyFont="1" applyFill="1" applyProtection="1">
      <protection hidden="1"/>
    </xf>
    <xf numFmtId="0" fontId="21" fillId="4" borderId="0" xfId="3" applyFont="1" applyFill="1" applyAlignment="1" applyProtection="1">
      <alignment horizontal="left" vertical="top"/>
      <protection hidden="1"/>
    </xf>
    <xf numFmtId="0" fontId="20" fillId="4" borderId="0" xfId="0" applyFont="1" applyFill="1" applyAlignment="1" applyProtection="1">
      <alignment horizontal="center" vertical="center"/>
      <protection hidden="1"/>
    </xf>
    <xf numFmtId="0" fontId="23" fillId="4" borderId="0" xfId="3" applyFont="1" applyFill="1" applyAlignment="1" applyProtection="1">
      <alignment horizontal="center" vertical="center" wrapText="1"/>
      <protection hidden="1"/>
    </xf>
    <xf numFmtId="0" fontId="16" fillId="4" borderId="0" xfId="0" applyFont="1" applyFill="1" applyAlignment="1">
      <alignment horizontal="center" vertical="center"/>
    </xf>
    <xf numFmtId="0" fontId="21" fillId="4" borderId="0" xfId="3" applyFont="1" applyFill="1"/>
    <xf numFmtId="0" fontId="24" fillId="4" borderId="0" xfId="1" applyFont="1" applyFill="1" applyBorder="1" applyAlignment="1" applyProtection="1">
      <alignment horizontal="left" vertical="top"/>
      <protection hidden="1"/>
    </xf>
    <xf numFmtId="2" fontId="16" fillId="4" borderId="0" xfId="0" applyNumberFormat="1" applyFont="1" applyFill="1" applyAlignment="1">
      <alignment horizontal="center" vertical="center"/>
    </xf>
    <xf numFmtId="1" fontId="16" fillId="4" borderId="0" xfId="2" applyNumberFormat="1" applyFont="1" applyFill="1" applyBorder="1" applyAlignment="1" applyProtection="1">
      <alignment horizontal="center" vertical="center" shrinkToFit="1"/>
      <protection hidden="1"/>
    </xf>
    <xf numFmtId="2" fontId="16" fillId="4" borderId="0" xfId="2" applyNumberFormat="1" applyFont="1" applyFill="1" applyBorder="1" applyAlignment="1">
      <alignment horizontal="center" vertical="top" shrinkToFit="1"/>
    </xf>
    <xf numFmtId="0" fontId="24" fillId="4" borderId="0" xfId="1" applyFont="1" applyFill="1" applyBorder="1" applyAlignment="1" applyProtection="1">
      <alignment horizontal="center" vertical="center"/>
      <protection hidden="1"/>
    </xf>
    <xf numFmtId="0" fontId="24" fillId="4" borderId="0" xfId="1" applyFont="1" applyFill="1" applyBorder="1" applyAlignment="1" applyProtection="1">
      <alignment vertical="top"/>
      <protection hidden="1"/>
    </xf>
    <xf numFmtId="0" fontId="16" fillId="4" borderId="0" xfId="2" applyFont="1" applyFill="1" applyBorder="1" applyAlignment="1" applyProtection="1">
      <alignment horizontal="left" vertical="top"/>
      <protection hidden="1"/>
    </xf>
    <xf numFmtId="0" fontId="21" fillId="4" borderId="0" xfId="3" applyFont="1" applyFill="1" applyAlignment="1" applyProtection="1">
      <alignment horizontal="center" vertical="center"/>
      <protection hidden="1"/>
    </xf>
    <xf numFmtId="11" fontId="21" fillId="4" borderId="0" xfId="3" applyNumberFormat="1" applyFont="1" applyFill="1" applyAlignment="1" applyProtection="1">
      <alignment horizontal="left" vertical="top"/>
      <protection hidden="1"/>
    </xf>
    <xf numFmtId="0" fontId="24" fillId="4" borderId="0" xfId="2" applyFont="1" applyFill="1" applyBorder="1" applyAlignment="1" applyProtection="1">
      <alignment horizontal="left" vertical="top"/>
      <protection hidden="1"/>
    </xf>
    <xf numFmtId="0" fontId="24" fillId="4" borderId="0" xfId="1" applyFont="1" applyFill="1" applyBorder="1" applyProtection="1">
      <protection hidden="1"/>
    </xf>
    <xf numFmtId="11" fontId="24" fillId="4" borderId="0" xfId="1" applyNumberFormat="1" applyFont="1" applyFill="1" applyBorder="1" applyProtection="1">
      <protection hidden="1"/>
    </xf>
    <xf numFmtId="0" fontId="21" fillId="4" borderId="0" xfId="3" applyFont="1" applyFill="1" applyAlignment="1" applyProtection="1">
      <alignment vertical="top"/>
      <protection hidden="1"/>
    </xf>
    <xf numFmtId="164" fontId="21" fillId="4" borderId="0" xfId="3" applyNumberFormat="1" applyFont="1" applyFill="1" applyAlignment="1" applyProtection="1">
      <alignment horizontal="left" vertical="top"/>
      <protection hidden="1"/>
    </xf>
    <xf numFmtId="165" fontId="21" fillId="4" borderId="0" xfId="3" applyNumberFormat="1" applyFont="1" applyFill="1" applyAlignment="1" applyProtection="1">
      <alignment horizontal="left" vertical="top"/>
      <protection hidden="1"/>
    </xf>
    <xf numFmtId="2" fontId="26" fillId="4" borderId="0" xfId="3" applyNumberFormat="1" applyFont="1" applyFill="1" applyAlignment="1" applyProtection="1">
      <alignment horizontal="left" vertical="top"/>
      <protection hidden="1"/>
    </xf>
    <xf numFmtId="0" fontId="26" fillId="4" borderId="0" xfId="3" applyFont="1" applyFill="1" applyAlignment="1" applyProtection="1">
      <alignment horizontal="left" vertical="top"/>
      <protection hidden="1"/>
    </xf>
    <xf numFmtId="2" fontId="16" fillId="4" borderId="0" xfId="2" applyNumberFormat="1" applyFont="1" applyFill="1" applyBorder="1" applyAlignment="1" applyProtection="1">
      <alignment horizontal="left" vertical="top"/>
      <protection hidden="1"/>
    </xf>
    <xf numFmtId="0" fontId="16" fillId="4" borderId="0" xfId="1" applyFont="1" applyFill="1" applyBorder="1" applyAlignment="1" applyProtection="1">
      <alignment horizontal="left" vertical="top"/>
      <protection hidden="1"/>
    </xf>
    <xf numFmtId="0" fontId="27" fillId="4" borderId="0" xfId="0" applyFont="1" applyFill="1" applyProtection="1">
      <protection hidden="1"/>
    </xf>
    <xf numFmtId="167" fontId="21" fillId="4" borderId="0" xfId="3" applyNumberFormat="1" applyFont="1" applyFill="1" applyAlignment="1" applyProtection="1">
      <alignment horizontal="left" vertical="top"/>
      <protection hidden="1"/>
    </xf>
    <xf numFmtId="0" fontId="16" fillId="4" borderId="0" xfId="0" applyFont="1" applyFill="1" applyAlignment="1" applyProtection="1">
      <alignment wrapText="1"/>
      <protection hidden="1"/>
    </xf>
    <xf numFmtId="2" fontId="16" fillId="4" borderId="0" xfId="0" applyNumberFormat="1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6" fillId="4" borderId="4" xfId="3" applyFont="1" applyFill="1" applyBorder="1" applyAlignment="1" applyProtection="1">
      <alignment horizontal="right" vertical="center"/>
      <protection hidden="1"/>
    </xf>
    <xf numFmtId="0" fontId="6" fillId="4" borderId="0" xfId="3" applyFont="1" applyFill="1" applyAlignment="1" applyProtection="1">
      <alignment horizontal="right" vertical="center"/>
      <protection hidden="1"/>
    </xf>
    <xf numFmtId="0" fontId="4" fillId="4" borderId="1" xfId="3" applyFont="1" applyFill="1" applyBorder="1" applyAlignment="1" applyProtection="1">
      <alignment horizontal="center" vertical="center"/>
      <protection hidden="1"/>
    </xf>
    <xf numFmtId="0" fontId="4" fillId="4" borderId="2" xfId="3" applyFont="1" applyFill="1" applyBorder="1" applyAlignment="1" applyProtection="1">
      <alignment horizontal="center" vertical="center"/>
      <protection hidden="1"/>
    </xf>
    <xf numFmtId="0" fontId="4" fillId="4" borderId="3" xfId="3" applyFont="1" applyFill="1" applyBorder="1" applyAlignment="1" applyProtection="1">
      <alignment horizontal="center" vertical="center"/>
      <protection hidden="1"/>
    </xf>
    <xf numFmtId="0" fontId="4" fillId="4" borderId="4" xfId="3" applyFont="1" applyFill="1" applyBorder="1" applyAlignment="1" applyProtection="1">
      <alignment horizontal="center" vertical="center"/>
      <protection hidden="1"/>
    </xf>
    <xf numFmtId="0" fontId="4" fillId="4" borderId="0" xfId="3" applyFont="1" applyFill="1" applyAlignment="1" applyProtection="1">
      <alignment horizontal="center" vertical="center"/>
      <protection hidden="1"/>
    </xf>
    <xf numFmtId="0" fontId="4" fillId="4" borderId="5" xfId="3" applyFont="1" applyFill="1" applyBorder="1" applyAlignment="1" applyProtection="1">
      <alignment horizontal="center" vertical="center"/>
      <protection hidden="1"/>
    </xf>
    <xf numFmtId="0" fontId="4" fillId="4" borderId="6" xfId="3" applyFont="1" applyFill="1" applyBorder="1" applyAlignment="1" applyProtection="1">
      <alignment horizontal="center" vertical="center"/>
      <protection hidden="1"/>
    </xf>
    <xf numFmtId="0" fontId="4" fillId="4" borderId="7" xfId="3" applyFont="1" applyFill="1" applyBorder="1" applyAlignment="1" applyProtection="1">
      <alignment horizontal="center" vertical="center"/>
      <protection hidden="1"/>
    </xf>
    <xf numFmtId="0" fontId="4" fillId="4" borderId="8" xfId="3" applyFont="1" applyFill="1" applyBorder="1" applyAlignment="1" applyProtection="1">
      <alignment horizontal="center" vertical="center"/>
      <protection hidden="1"/>
    </xf>
    <xf numFmtId="0" fontId="5" fillId="4" borderId="0" xfId="3" applyFont="1" applyFill="1" applyAlignment="1" applyProtection="1">
      <alignment horizontal="left"/>
      <protection hidden="1"/>
    </xf>
    <xf numFmtId="0" fontId="10" fillId="4" borderId="0" xfId="3" applyFont="1" applyFill="1" applyAlignment="1" applyProtection="1">
      <alignment horizontal="left" vertical="top" wrapText="1"/>
      <protection hidden="1"/>
    </xf>
    <xf numFmtId="0" fontId="12" fillId="4" borderId="0" xfId="3" applyFont="1" applyFill="1" applyAlignment="1" applyProtection="1">
      <alignment horizontal="left" vertical="top" wrapText="1"/>
      <protection hidden="1"/>
    </xf>
    <xf numFmtId="0" fontId="5" fillId="4" borderId="0" xfId="3" applyFont="1" applyFill="1" applyAlignment="1" applyProtection="1">
      <alignment horizontal="left" vertical="top" wrapText="1"/>
      <protection hidden="1"/>
    </xf>
    <xf numFmtId="0" fontId="22" fillId="4" borderId="0" xfId="0" applyFont="1" applyFill="1" applyAlignment="1" applyProtection="1">
      <alignment horizontal="center" vertical="center" wrapText="1"/>
      <protection hidden="1"/>
    </xf>
    <xf numFmtId="0" fontId="20" fillId="4" borderId="0" xfId="0" applyFont="1" applyFill="1" applyAlignment="1" applyProtection="1">
      <alignment horizontal="center"/>
      <protection hidden="1"/>
    </xf>
    <xf numFmtId="0" fontId="16" fillId="4" borderId="0" xfId="0" applyFont="1" applyFill="1" applyAlignment="1" applyProtection="1">
      <alignment horizontal="center" wrapText="1"/>
      <protection hidden="1"/>
    </xf>
    <xf numFmtId="0" fontId="16" fillId="4" borderId="0" xfId="0" applyFont="1" applyFill="1" applyAlignment="1" applyProtection="1">
      <alignment horizontal="center" vertical="center"/>
      <protection hidden="1"/>
    </xf>
    <xf numFmtId="0" fontId="16" fillId="4" borderId="0" xfId="0" applyFont="1" applyFill="1" applyAlignment="1" applyProtection="1">
      <alignment horizontal="center"/>
      <protection hidden="1"/>
    </xf>
    <xf numFmtId="0" fontId="25" fillId="4" borderId="0" xfId="0" applyFont="1" applyFill="1" applyAlignment="1" applyProtection="1">
      <alignment horizontal="center" vertical="center" wrapText="1"/>
      <protection hidden="1"/>
    </xf>
    <xf numFmtId="0" fontId="21" fillId="4" borderId="0" xfId="3" applyFont="1" applyFill="1" applyAlignment="1" applyProtection="1">
      <alignment horizontal="center" vertical="top"/>
      <protection hidden="1"/>
    </xf>
  </cellXfs>
  <cellStyles count="4">
    <cellStyle name="Neutrální" xfId="2" builtinId="28"/>
    <cellStyle name="Normální" xfId="0" builtinId="0"/>
    <cellStyle name="Normální 2" xfId="3" xr:uid="{00000000-0005-0000-0000-000003000000}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Relationship Id="rId14" Type="http://schemas.microsoft.com/office/2006/relationships/vbaProject" Target="vbaProject.bin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FHA 08/10: teplota výstupu 25°C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VÝKON KOMPRESORU + BIVALENTNÍHO ZDROJE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25°C'!$B$53:$B$60</c:f>
              <c:numCache>
                <c:formatCode>General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25°C'!$D$53:$D$60</c:f>
              <c:numCache>
                <c:formatCode>General</c:formatCode>
                <c:ptCount val="8"/>
                <c:pt idx="0">
                  <c:v>10.860934751095471</c:v>
                </c:pt>
                <c:pt idx="1">
                  <c:v>12.800204168482196</c:v>
                </c:pt>
                <c:pt idx="2">
                  <c:v>15.11029525101112</c:v>
                </c:pt>
                <c:pt idx="3">
                  <c:v>16.712522050965745</c:v>
                </c:pt>
                <c:pt idx="4">
                  <c:v>17.072953396253727</c:v>
                </c:pt>
                <c:pt idx="5">
                  <c:v>16.800508639890271</c:v>
                </c:pt>
                <c:pt idx="6">
                  <c:v>16.059663043090765</c:v>
                </c:pt>
                <c:pt idx="7">
                  <c:v>16.399606759501523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8DD-42DE-95C7-EA18420C732D}"/>
            </c:ext>
          </c:extLst>
        </c:ser>
        <c:ser>
          <c:idx val="1"/>
          <c:order val="1"/>
          <c:tx>
            <c:v>VÝKON KOMPRESORU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25°C'!$B$53:$B$60</c:f>
              <c:numCache>
                <c:formatCode>General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25°C'!$C$53:$C$60</c:f>
              <c:numCache>
                <c:formatCode>0.00</c:formatCode>
                <c:ptCount val="8"/>
                <c:pt idx="0">
                  <c:v>4.8609347510954715</c:v>
                </c:pt>
                <c:pt idx="1">
                  <c:v>6.8002041684821952</c:v>
                </c:pt>
                <c:pt idx="2">
                  <c:v>9.1102952510111201</c:v>
                </c:pt>
                <c:pt idx="3">
                  <c:v>10.712522050965745</c:v>
                </c:pt>
                <c:pt idx="4">
                  <c:v>11.072953396253727</c:v>
                </c:pt>
                <c:pt idx="5">
                  <c:v>10.800508639890271</c:v>
                </c:pt>
                <c:pt idx="6">
                  <c:v>10.059663043090767</c:v>
                </c:pt>
                <c:pt idx="7">
                  <c:v>10.399606759501525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28DD-42DE-95C7-EA18420C73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25°C'!$C$66:$E$66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-12</c:v>
                </c:pt>
                <c:pt idx="2" formatCode="General">
                  <c:v>-12</c:v>
                </c:pt>
              </c:numCache>
            </c:numRef>
          </c:xVal>
          <c:yVal>
            <c:numRef>
              <c:f>'TEPLOTA VÝSTUPU 25°C'!$C$67:$E$67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7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8DD-42DE-95C7-EA18420C732D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DD-42DE-95C7-EA18420C732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DD-42DE-95C7-EA18420C732D}"/>
                </c:ext>
              </c:extLst>
            </c:dLbl>
            <c:dLbl>
              <c:idx val="2"/>
              <c:layout>
                <c:manualLayout>
                  <c:x val="6.3507983873427765E-2"/>
                  <c:y val="-0.10551163440875945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BIVALENCE: </a:t>
                    </a:r>
                    <a:fld id="{C0B9A11D-7E55-42C1-B35F-2033AA462E91}" type="XVALUE">
                      <a:rPr lang="en-US" b="1"/>
                      <a:pPr/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8DD-42DE-95C7-EA18420C732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25°C'!$B$76:$B$78</c:f>
              <c:numCache>
                <c:formatCode>0.00</c:formatCode>
                <c:ptCount val="3"/>
                <c:pt idx="0">
                  <c:v>-13.216173753722289</c:v>
                </c:pt>
                <c:pt idx="1">
                  <c:v>-13.216173753722289</c:v>
                </c:pt>
                <c:pt idx="2">
                  <c:v>-13.216173753722289</c:v>
                </c:pt>
              </c:numCache>
            </c:numRef>
          </c:xVal>
          <c:yVal>
            <c:numRef>
              <c:f>'TEPLOTA VÝSTUPU 25°C'!$C$76:$C$78</c:f>
              <c:numCache>
                <c:formatCode>General</c:formatCode>
                <c:ptCount val="3"/>
                <c:pt idx="0">
                  <c:v>7.3153043065205932</c:v>
                </c:pt>
                <c:pt idx="1">
                  <c:v>7.3153043065205932</c:v>
                </c:pt>
                <c:pt idx="2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28DD-42DE-95C7-EA18420C732D}"/>
            </c:ext>
          </c:extLst>
        </c:ser>
        <c:ser>
          <c:idx val="5"/>
          <c:order val="4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25°C'!$G$66:$G$67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xVal>
          <c:yVal>
            <c:numRef>
              <c:f>'TEPLOTA VÝSTUPU 25°C'!$H$66:$H$67</c:f>
              <c:numCache>
                <c:formatCode>General</c:formatCode>
                <c:ptCount val="2"/>
                <c:pt idx="0">
                  <c:v>7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8DD-42DE-95C7-EA18420C732D}"/>
            </c:ext>
          </c:extLst>
        </c:ser>
        <c:ser>
          <c:idx val="6"/>
          <c:order val="5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25°C'!$G$63:$G$64</c:f>
              <c:numCache>
                <c:formatCode>General</c:formatCode>
                <c:ptCount val="2"/>
                <c:pt idx="0">
                  <c:v>-20</c:v>
                </c:pt>
                <c:pt idx="1">
                  <c:v>-12</c:v>
                </c:pt>
              </c:numCache>
            </c:numRef>
          </c:xVal>
          <c:yVal>
            <c:numRef>
              <c:f>'TEPLOTA VÝSTUPU 25°C'!$H$63:$H$64</c:f>
              <c:numCache>
                <c:formatCode>General</c:formatCode>
                <c:ptCount val="2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8DD-42DE-95C7-EA18420C732D}"/>
            </c:ext>
          </c:extLst>
        </c:ser>
        <c:ser>
          <c:idx val="7"/>
          <c:order val="6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DD-42DE-95C7-EA18420C732D}"/>
                </c:ext>
              </c:extLst>
            </c:dLbl>
            <c:dLbl>
              <c:idx val="1"/>
              <c:layout>
                <c:manualLayout>
                  <c:x val="8.3209520087531186E-2"/>
                  <c:y val="0.10187987888666365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VÝKON KOMPRESORU: </a:t>
                    </a:r>
                    <a:fld id="{FCD5EA34-8A14-4E9D-A414-50790F42D890}" type="YVALUE">
                      <a:rPr lang="en-US" sz="1000" b="1"/>
                      <a:pPr/>
                      <a:t>[HODNOTA Y]</a:t>
                    </a:fld>
                    <a:r>
                      <a:rPr lang="en-US" sz="1000" b="1"/>
                      <a:t> kW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21623070396323"/>
                      <c:h val="7.95119194673059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28DD-42DE-95C7-EA18420C732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25°C'!$J$117:$K$117</c:f>
              <c:numCache>
                <c:formatCode>General</c:formatCode>
                <c:ptCount val="2"/>
                <c:pt idx="0">
                  <c:v>-12</c:v>
                </c:pt>
                <c:pt idx="1">
                  <c:v>-20</c:v>
                </c:pt>
              </c:numCache>
            </c:numRef>
          </c:xVal>
          <c:yVal>
            <c:numRef>
              <c:f>'TEPLOTA VÝSTUPU 25°C'!$J$116:$K$116</c:f>
              <c:numCache>
                <c:formatCode>General</c:formatCode>
                <c:ptCount val="2"/>
                <c:pt idx="0">
                  <c:v>7.6633270773691269</c:v>
                </c:pt>
                <c:pt idx="1">
                  <c:v>7.6633270773691269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8DD-42DE-95C7-EA18420C732D}"/>
            </c:ext>
          </c:extLst>
        </c:ser>
        <c:ser>
          <c:idx val="8"/>
          <c:order val="7"/>
          <c:tx>
            <c:v>VÝKON KOMPRESORU TČ2</c:v>
          </c:tx>
          <c:spPr>
            <a:ln w="19050" cap="rnd">
              <a:solidFill>
                <a:schemeClr val="tx1">
                  <a:alpha val="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bg1">
                    <a:alpha val="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28DD-42DE-95C7-EA18420C732D}"/>
              </c:ext>
            </c:extLst>
          </c:dPt>
          <c:dLbls>
            <c:dLbl>
              <c:idx val="0"/>
              <c:layout>
                <c:manualLayout>
                  <c:x val="-0.17713740836162567"/>
                  <c:y val="-0.1261863734705512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MAXIMÁLNÍ VÝKON KOMPRESORU A BIVALENTNÍHO ZDROJE: </a:t>
                    </a:r>
                    <a:fld id="{B7B9A689-D66D-4E70-928A-8A4D18722ECE}" type="YVALUE"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 b="1">
                          <a:solidFill>
                            <a:sysClr val="windowText" lastClr="000000"/>
                          </a:solidFill>
                        </a:defRPr>
                      </a:pPr>
                      <a:t>[HODNOTA Y]</a:t>
                    </a:fld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 kW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>
                        <a:solidFill>
                          <a:sysClr val="windowText" lastClr="000000"/>
                        </a:solidFill>
                      </a:defRPr>
                    </a:pPr>
                    <a:endParaRPr lang="cs-CZ"/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00459504542444"/>
                      <c:h val="8.360209846945487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28DD-42DE-95C7-EA18420C732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2293034210249965"/>
                      <c:h val="7.95119194673059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28DD-42DE-95C7-EA18420C732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25°C'!$J$128:$K$128</c:f>
              <c:numCache>
                <c:formatCode>General</c:formatCode>
                <c:ptCount val="2"/>
                <c:pt idx="0">
                  <c:v>-12</c:v>
                </c:pt>
                <c:pt idx="1">
                  <c:v>-20</c:v>
                </c:pt>
              </c:numCache>
            </c:numRef>
          </c:xVal>
          <c:yVal>
            <c:numRef>
              <c:f>'TEPLOTA VÝSTUPU 25°C'!$J$127:$K$127</c:f>
              <c:numCache>
                <c:formatCode>General</c:formatCode>
                <c:ptCount val="2"/>
                <c:pt idx="0">
                  <c:v>13.660853000377703</c:v>
                </c:pt>
                <c:pt idx="1">
                  <c:v>13.660853000377703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28DD-42DE-95C7-EA18420C732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20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Venkovní teplota (°C)</a:t>
                </a:r>
              </a:p>
            </c:rich>
          </c:tx>
          <c:layout>
            <c:manualLayout>
              <c:xMode val="edge"/>
              <c:yMode val="edge"/>
              <c:x val="0.39359177870540873"/>
              <c:y val="0.933268402975308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FHA 08/10: teplota výstupu 35°C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VÝKON KOMPRESORU + BIVALENTNÍHO ZDROJE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35°C'!$B$53:$B$60</c:f>
              <c:numCache>
                <c:formatCode>General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35°C'!$D$53:$D$60</c:f>
              <c:numCache>
                <c:formatCode>General</c:formatCode>
                <c:ptCount val="8"/>
                <c:pt idx="0">
                  <c:v>10.781156965655054</c:v>
                </c:pt>
                <c:pt idx="1">
                  <c:v>12.482700178210203</c:v>
                </c:pt>
                <c:pt idx="2">
                  <c:v>14.32409500284216</c:v>
                </c:pt>
                <c:pt idx="3">
                  <c:v>16.017984330011775</c:v>
                </c:pt>
                <c:pt idx="4">
                  <c:v>16.605519556492904</c:v>
                </c:pt>
                <c:pt idx="5">
                  <c:v>16.969512933392977</c:v>
                </c:pt>
                <c:pt idx="6">
                  <c:v>16.4199352181307</c:v>
                </c:pt>
                <c:pt idx="7">
                  <c:v>15.770598266318778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6F3-47AD-8065-323D6AFD07E2}"/>
            </c:ext>
          </c:extLst>
        </c:ser>
        <c:ser>
          <c:idx val="1"/>
          <c:order val="1"/>
          <c:tx>
            <c:v>VÝKON KOMPRESORU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35°C'!$B$53:$B$60</c:f>
              <c:numCache>
                <c:formatCode>General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35°C'!$C$53:$C$60</c:f>
              <c:numCache>
                <c:formatCode>0.00</c:formatCode>
                <c:ptCount val="8"/>
                <c:pt idx="0">
                  <c:v>4.7811569656550539</c:v>
                </c:pt>
                <c:pt idx="1">
                  <c:v>6.4827001782102034</c:v>
                </c:pt>
                <c:pt idx="2">
                  <c:v>8.3240950028421601</c:v>
                </c:pt>
                <c:pt idx="3">
                  <c:v>10.017984330011775</c:v>
                </c:pt>
                <c:pt idx="4">
                  <c:v>10.605519556492904</c:v>
                </c:pt>
                <c:pt idx="5">
                  <c:v>10.969512933392975</c:v>
                </c:pt>
                <c:pt idx="6">
                  <c:v>10.4199352181307</c:v>
                </c:pt>
                <c:pt idx="7">
                  <c:v>9.7705982663187783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F6F3-47AD-8065-323D6AFD07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35°C'!$C$66:$E$66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-13</c:v>
                </c:pt>
                <c:pt idx="2" formatCode="General">
                  <c:v>-13</c:v>
                </c:pt>
              </c:numCache>
            </c:numRef>
          </c:xVal>
          <c:yVal>
            <c:numRef>
              <c:f>'TEPLOTA VÝSTUPU 35°C'!$C$67:$E$67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11.5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6F3-47AD-8065-323D6AFD07E2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F3-47AD-8065-323D6AFD07E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F3-47AD-8065-323D6AFD07E2}"/>
                </c:ext>
              </c:extLst>
            </c:dLbl>
            <c:dLbl>
              <c:idx val="2"/>
              <c:layout>
                <c:manualLayout>
                  <c:x val="6.3507983873427765E-2"/>
                  <c:y val="-0.10551163440875945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BIVALENCE: </a:t>
                    </a:r>
                    <a:fld id="{C0B9A11D-7E55-42C1-B35F-2033AA462E91}" type="XVALUE">
                      <a:rPr lang="en-US" b="1"/>
                      <a:pPr/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6F3-47AD-8065-323D6AFD07E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35°C'!$B$76:$B$78</c:f>
              <c:numCache>
                <c:formatCode>0.00</c:formatCode>
                <c:ptCount val="3"/>
                <c:pt idx="0">
                  <c:v>-5.8118375082266081</c:v>
                </c:pt>
                <c:pt idx="1">
                  <c:v>-5.8118375082266081</c:v>
                </c:pt>
                <c:pt idx="2">
                  <c:v>-5.8118375082266081</c:v>
                </c:pt>
              </c:numCache>
            </c:numRef>
          </c:xVal>
          <c:yVal>
            <c:numRef>
              <c:f>'TEPLOTA VÝSTUPU 35°C'!$C$76:$C$78</c:f>
              <c:numCache>
                <c:formatCode>General</c:formatCode>
                <c:ptCount val="3"/>
                <c:pt idx="0">
                  <c:v>8.547718976593071</c:v>
                </c:pt>
                <c:pt idx="1">
                  <c:v>8.547718976593071</c:v>
                </c:pt>
                <c:pt idx="2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F6F3-47AD-8065-323D6AFD07E2}"/>
            </c:ext>
          </c:extLst>
        </c:ser>
        <c:ser>
          <c:idx val="5"/>
          <c:order val="4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35°C'!$G$66:$G$67</c:f>
              <c:numCache>
                <c:formatCode>General</c:formatCode>
                <c:ptCount val="2"/>
                <c:pt idx="0">
                  <c:v>-13</c:v>
                </c:pt>
                <c:pt idx="1">
                  <c:v>-13</c:v>
                </c:pt>
              </c:numCache>
            </c:numRef>
          </c:xVal>
          <c:yVal>
            <c:numRef>
              <c:f>'TEPLOTA VÝSTUPU 35°C'!$H$66:$H$67</c:f>
              <c:numCache>
                <c:formatCode>General</c:formatCode>
                <c:ptCount val="2"/>
                <c:pt idx="0">
                  <c:v>11.5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6F3-47AD-8065-323D6AFD07E2}"/>
            </c:ext>
          </c:extLst>
        </c:ser>
        <c:ser>
          <c:idx val="6"/>
          <c:order val="5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35°C'!$G$63:$G$64</c:f>
              <c:numCache>
                <c:formatCode>General</c:formatCode>
                <c:ptCount val="2"/>
                <c:pt idx="0">
                  <c:v>-20</c:v>
                </c:pt>
                <c:pt idx="1">
                  <c:v>-13</c:v>
                </c:pt>
              </c:numCache>
            </c:numRef>
          </c:xVal>
          <c:yVal>
            <c:numRef>
              <c:f>'TEPLOTA VÝSTUPU 35°C'!$H$63:$H$64</c:f>
              <c:numCache>
                <c:formatCode>General</c:formatCode>
                <c:ptCount val="2"/>
                <c:pt idx="0">
                  <c:v>11.5</c:v>
                </c:pt>
                <c:pt idx="1">
                  <c:v>11.5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6F3-47AD-8065-323D6AFD07E2}"/>
            </c:ext>
          </c:extLst>
        </c:ser>
        <c:ser>
          <c:idx val="7"/>
          <c:order val="6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F3-47AD-8065-323D6AFD07E2}"/>
                </c:ext>
              </c:extLst>
            </c:dLbl>
            <c:dLbl>
              <c:idx val="1"/>
              <c:layout>
                <c:manualLayout>
                  <c:x val="8.3209520087531186E-2"/>
                  <c:y val="0.10187987888666365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VÝKON KOMPRESORU: </a:t>
                    </a:r>
                    <a:fld id="{FCD5EA34-8A14-4E9D-A414-50790F42D890}" type="YVALUE">
                      <a:rPr lang="en-US" sz="1000" b="1"/>
                      <a:pPr/>
                      <a:t>[HODNOTA Y]</a:t>
                    </a:fld>
                    <a:r>
                      <a:rPr lang="en-US" sz="1000" b="1"/>
                      <a:t> kW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21623070396323"/>
                      <c:h val="7.95119194673059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F6F3-47AD-8065-323D6AFD07E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35°C'!$J$117:$K$117</c:f>
              <c:numCache>
                <c:formatCode>General</c:formatCode>
                <c:ptCount val="2"/>
                <c:pt idx="0">
                  <c:v>-13</c:v>
                </c:pt>
                <c:pt idx="1">
                  <c:v>-20</c:v>
                </c:pt>
              </c:numCache>
            </c:numRef>
          </c:xVal>
          <c:yVal>
            <c:numRef>
              <c:f>'TEPLOTA VÝSTUPU 35°C'!$J$116:$K$116</c:f>
              <c:numCache>
                <c:formatCode>General</c:formatCode>
                <c:ptCount val="2"/>
                <c:pt idx="0">
                  <c:v>6.9416595000336576</c:v>
                </c:pt>
                <c:pt idx="1">
                  <c:v>6.9416595000336576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F6F3-47AD-8065-323D6AFD07E2}"/>
            </c:ext>
          </c:extLst>
        </c:ser>
        <c:ser>
          <c:idx val="8"/>
          <c:order val="7"/>
          <c:tx>
            <c:v>VÝKON KOMPRESORU TČ2</c:v>
          </c:tx>
          <c:spPr>
            <a:ln w="19050" cap="rnd">
              <a:solidFill>
                <a:schemeClr val="tx1">
                  <a:alpha val="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bg1">
                    <a:alpha val="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F6F3-47AD-8065-323D6AFD07E2}"/>
              </c:ext>
            </c:extLst>
          </c:dPt>
          <c:dLbls>
            <c:dLbl>
              <c:idx val="0"/>
              <c:layout>
                <c:manualLayout>
                  <c:x val="-0.17713740836162567"/>
                  <c:y val="-0.1261863734705512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MAXIMÁLNÍ VÝKON KOMPRESORU A BIVALENTNÍHO ZDROJE: </a:t>
                    </a:r>
                    <a:fld id="{B7B9A689-D66D-4E70-928A-8A4D18722ECE}" type="YVALUE"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 b="1">
                          <a:solidFill>
                            <a:sysClr val="windowText" lastClr="000000"/>
                          </a:solidFill>
                        </a:defRPr>
                      </a:pPr>
                      <a:t>[HODNOTA Y]</a:t>
                    </a:fld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 kW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>
                        <a:solidFill>
                          <a:sysClr val="windowText" lastClr="000000"/>
                        </a:solidFill>
                      </a:defRPr>
                    </a:pPr>
                    <a:endParaRPr lang="cs-CZ"/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00459504542444"/>
                      <c:h val="8.360209846945487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F6F3-47AD-8065-323D6AFD07E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2293034210249965"/>
                      <c:h val="7.95119194673059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F6F3-47AD-8065-323D6AFD07E2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35°C'!$J$128:$K$128</c:f>
              <c:numCache>
                <c:formatCode>General</c:formatCode>
                <c:ptCount val="2"/>
                <c:pt idx="0">
                  <c:v>-13</c:v>
                </c:pt>
                <c:pt idx="1">
                  <c:v>-20</c:v>
                </c:pt>
              </c:numCache>
            </c:numRef>
          </c:xVal>
          <c:yVal>
            <c:numRef>
              <c:f>'TEPLOTA VÝSTUPU 35°C'!$J$127:$K$127</c:f>
              <c:numCache>
                <c:formatCode>General</c:formatCode>
                <c:ptCount val="2"/>
                <c:pt idx="0">
                  <c:v>12.940458830681324</c:v>
                </c:pt>
                <c:pt idx="1">
                  <c:v>12.940458830681324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F6F3-47AD-8065-323D6AFD07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20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Venkovní teplota (°C)</a:t>
                </a:r>
              </a:p>
            </c:rich>
          </c:tx>
          <c:layout>
            <c:manualLayout>
              <c:xMode val="edge"/>
              <c:yMode val="edge"/>
              <c:x val="0.39359177870540873"/>
              <c:y val="0.933268402975308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FHA 08/10: teplota výstupu 45°C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VÝKON KOMPRESORU + BIVALENTNÍHO ZDROJE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45°C'!$B$53:$B$60</c:f>
              <c:numCache>
                <c:formatCode>General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45°C'!$D$53:$D$60</c:f>
              <c:numCache>
                <c:formatCode>General</c:formatCode>
                <c:ptCount val="8"/>
                <c:pt idx="0">
                  <c:v>10.425653742275063</c:v>
                </c:pt>
                <c:pt idx="1">
                  <c:v>12.043540705655015</c:v>
                </c:pt>
                <c:pt idx="2">
                  <c:v>13.914102971355916</c:v>
                </c:pt>
                <c:pt idx="3">
                  <c:v>15.283084671183317</c:v>
                </c:pt>
                <c:pt idx="4">
                  <c:v>16.514900167287735</c:v>
                </c:pt>
                <c:pt idx="5">
                  <c:v>16.723190813336963</c:v>
                </c:pt>
                <c:pt idx="6">
                  <c:v>16.102828045128522</c:v>
                </c:pt>
                <c:pt idx="7">
                  <c:v>16.066889658495299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F39-4FC1-ABBA-C5C45D742581}"/>
            </c:ext>
          </c:extLst>
        </c:ser>
        <c:ser>
          <c:idx val="1"/>
          <c:order val="1"/>
          <c:tx>
            <c:v>VÝKON KOMPRESORU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45°C'!$B$53:$B$60</c:f>
              <c:numCache>
                <c:formatCode>General</c:formatCode>
                <c:ptCount val="8"/>
                <c:pt idx="0">
                  <c:v>-20</c:v>
                </c:pt>
                <c:pt idx="1">
                  <c:v>-15</c:v>
                </c:pt>
                <c:pt idx="2">
                  <c:v>-7</c:v>
                </c:pt>
                <c:pt idx="3">
                  <c:v>2</c:v>
                </c:pt>
                <c:pt idx="4">
                  <c:v>7</c:v>
                </c:pt>
                <c:pt idx="5">
                  <c:v>14</c:v>
                </c:pt>
                <c:pt idx="6">
                  <c:v>25</c:v>
                </c:pt>
                <c:pt idx="7">
                  <c:v>35</c:v>
                </c:pt>
              </c:numCache>
            </c:numRef>
          </c:xVal>
          <c:yVal>
            <c:numRef>
              <c:f>'TEPLOTA VÝSTUPU 45°C'!$C$53:$C$60</c:f>
              <c:numCache>
                <c:formatCode>0.00</c:formatCode>
                <c:ptCount val="8"/>
                <c:pt idx="0">
                  <c:v>4.4256537422750624</c:v>
                </c:pt>
                <c:pt idx="1">
                  <c:v>6.0435407056550154</c:v>
                </c:pt>
                <c:pt idx="2">
                  <c:v>7.9141029713559155</c:v>
                </c:pt>
                <c:pt idx="3">
                  <c:v>9.2830846711833175</c:v>
                </c:pt>
                <c:pt idx="4">
                  <c:v>10.514900167287733</c:v>
                </c:pt>
                <c:pt idx="5">
                  <c:v>10.723190813336963</c:v>
                </c:pt>
                <c:pt idx="6">
                  <c:v>10.102828045128522</c:v>
                </c:pt>
                <c:pt idx="7">
                  <c:v>10.066889658495301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5F39-4FC1-ABBA-C5C45D7425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45°C'!$C$66:$E$66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-12</c:v>
                </c:pt>
                <c:pt idx="2" formatCode="General">
                  <c:v>-12</c:v>
                </c:pt>
              </c:numCache>
            </c:numRef>
          </c:xVal>
          <c:yVal>
            <c:numRef>
              <c:f>'TEPLOTA VÝSTUPU 45°C'!$C$67:$E$67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9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39-4FC1-ABBA-C5C45D742581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39-4FC1-ABBA-C5C45D74258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39-4FC1-ABBA-C5C45D742581}"/>
                </c:ext>
              </c:extLst>
            </c:dLbl>
            <c:dLbl>
              <c:idx val="2"/>
              <c:layout>
                <c:manualLayout>
                  <c:x val="6.3507983873427765E-2"/>
                  <c:y val="-0.10551163440875945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BIVALENCE: </a:t>
                    </a:r>
                    <a:fld id="{C0B9A11D-7E55-42C1-B35F-2033AA462E91}" type="XVALUE">
                      <a:rPr lang="en-US" b="1"/>
                      <a:pPr/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F39-4FC1-ABBA-C5C45D74258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45°C'!$B$76:$B$78</c:f>
              <c:numCache>
                <c:formatCode>0.00</c:formatCode>
                <c:ptCount val="3"/>
                <c:pt idx="0">
                  <c:v>-8.0240076428667777</c:v>
                </c:pt>
                <c:pt idx="1">
                  <c:v>-8.0240076428667777</c:v>
                </c:pt>
                <c:pt idx="2">
                  <c:v>-8.0240076428667777</c:v>
                </c:pt>
              </c:numCache>
            </c:numRef>
          </c:xVal>
          <c:yVal>
            <c:numRef>
              <c:f>'TEPLOTA VÝSTUPU 45°C'!$C$76:$C$78</c:f>
              <c:numCache>
                <c:formatCode>General</c:formatCode>
                <c:ptCount val="3"/>
                <c:pt idx="0">
                  <c:v>7.6746692142889268</c:v>
                </c:pt>
                <c:pt idx="1">
                  <c:v>7.6746692142889268</c:v>
                </c:pt>
                <c:pt idx="2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5F39-4FC1-ABBA-C5C45D742581}"/>
            </c:ext>
          </c:extLst>
        </c:ser>
        <c:ser>
          <c:idx val="5"/>
          <c:order val="4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45°C'!$G$66:$G$67</c:f>
              <c:numCache>
                <c:formatCode>General</c:formatCode>
                <c:ptCount val="2"/>
                <c:pt idx="0">
                  <c:v>-12</c:v>
                </c:pt>
                <c:pt idx="1">
                  <c:v>-12</c:v>
                </c:pt>
              </c:numCache>
            </c:numRef>
          </c:xVal>
          <c:yVal>
            <c:numRef>
              <c:f>'TEPLOTA VÝSTUPU 45°C'!$H$66:$H$67</c:f>
              <c:numCache>
                <c:formatCode>General</c:formatCode>
                <c:ptCount val="2"/>
                <c:pt idx="0">
                  <c:v>9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39-4FC1-ABBA-C5C45D742581}"/>
            </c:ext>
          </c:extLst>
        </c:ser>
        <c:ser>
          <c:idx val="6"/>
          <c:order val="5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45°C'!$G$63:$G$64</c:f>
              <c:numCache>
                <c:formatCode>General</c:formatCode>
                <c:ptCount val="2"/>
                <c:pt idx="0">
                  <c:v>-20</c:v>
                </c:pt>
                <c:pt idx="1">
                  <c:v>-12</c:v>
                </c:pt>
              </c:numCache>
            </c:numRef>
          </c:xVal>
          <c:yVal>
            <c:numRef>
              <c:f>'TEPLOTA VÝSTUPU 45°C'!$H$63:$H$64</c:f>
              <c:numCache>
                <c:formatCode>General</c:formatCode>
                <c:ptCount val="2"/>
                <c:pt idx="0">
                  <c:v>9</c:v>
                </c:pt>
                <c:pt idx="1">
                  <c:v>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39-4FC1-ABBA-C5C45D742581}"/>
            </c:ext>
          </c:extLst>
        </c:ser>
        <c:ser>
          <c:idx val="7"/>
          <c:order val="6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39-4FC1-ABBA-C5C45D742581}"/>
                </c:ext>
              </c:extLst>
            </c:dLbl>
            <c:dLbl>
              <c:idx val="1"/>
              <c:layout>
                <c:manualLayout>
                  <c:x val="8.3209520087531186E-2"/>
                  <c:y val="0.10187987888666365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VÝKON KOMPRESORU: </a:t>
                    </a:r>
                    <a:fld id="{FCD5EA34-8A14-4E9D-A414-50790F42D890}" type="YVALUE">
                      <a:rPr lang="en-US" sz="1000" b="1"/>
                      <a:pPr/>
                      <a:t>[HODNOTA Y]</a:t>
                    </a:fld>
                    <a:r>
                      <a:rPr lang="en-US" sz="1000" b="1"/>
                      <a:t> kW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21623070396323"/>
                      <c:h val="7.95119194673059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5F39-4FC1-ABBA-C5C45D74258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45°C'!$J$117:$K$117</c:f>
              <c:numCache>
                <c:formatCode>General</c:formatCode>
                <c:ptCount val="2"/>
                <c:pt idx="0">
                  <c:v>-12</c:v>
                </c:pt>
                <c:pt idx="1">
                  <c:v>-20</c:v>
                </c:pt>
              </c:numCache>
            </c:numRef>
          </c:xVal>
          <c:yVal>
            <c:numRef>
              <c:f>'TEPLOTA VÝSTUPU 45°C'!$J$116:$K$116</c:f>
              <c:numCache>
                <c:formatCode>General</c:formatCode>
                <c:ptCount val="2"/>
                <c:pt idx="0">
                  <c:v>6.7432496569100167</c:v>
                </c:pt>
                <c:pt idx="1">
                  <c:v>6.7432496569100167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5F39-4FC1-ABBA-C5C45D742581}"/>
            </c:ext>
          </c:extLst>
        </c:ser>
        <c:ser>
          <c:idx val="8"/>
          <c:order val="7"/>
          <c:tx>
            <c:v>VÝKON KOMPRESORU TČ2</c:v>
          </c:tx>
          <c:spPr>
            <a:ln w="19050" cap="rnd">
              <a:solidFill>
                <a:schemeClr val="tx1">
                  <a:alpha val="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bg1">
                    <a:alpha val="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5F39-4FC1-ABBA-C5C45D742581}"/>
              </c:ext>
            </c:extLst>
          </c:dPt>
          <c:dLbls>
            <c:dLbl>
              <c:idx val="0"/>
              <c:layout>
                <c:manualLayout>
                  <c:x val="-0.17713740836162567"/>
                  <c:y val="-0.1261863734705512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MAXIMÁLNÍ VÝKON KOMPRESORU A BIVALENTNÍHO ZDROJE: </a:t>
                    </a:r>
                    <a:fld id="{B7B9A689-D66D-4E70-928A-8A4D18722ECE}" type="YVALUE"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 b="1">
                          <a:solidFill>
                            <a:sysClr val="windowText" lastClr="000000"/>
                          </a:solidFill>
                        </a:defRPr>
                      </a:pPr>
                      <a:t>[HODNOTA Y]</a:t>
                    </a:fld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 kW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>
                        <a:solidFill>
                          <a:sysClr val="windowText" lastClr="000000"/>
                        </a:solidFill>
                      </a:defRPr>
                    </a:pPr>
                    <a:endParaRPr lang="cs-CZ"/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00459504542444"/>
                      <c:h val="8.360209846945487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5F39-4FC1-ABBA-C5C45D742581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2293034210249965"/>
                      <c:h val="7.95119194673059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5F39-4FC1-ABBA-C5C45D742581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45°C'!$J$128:$K$128</c:f>
              <c:numCache>
                <c:formatCode>General</c:formatCode>
                <c:ptCount val="2"/>
                <c:pt idx="0">
                  <c:v>-12</c:v>
                </c:pt>
                <c:pt idx="1">
                  <c:v>-20</c:v>
                </c:pt>
              </c:numCache>
            </c:numRef>
          </c:xVal>
          <c:yVal>
            <c:numRef>
              <c:f>'TEPLOTA VÝSTUPU 45°C'!$J$127:$K$127</c:f>
              <c:numCache>
                <c:formatCode>General</c:formatCode>
                <c:ptCount val="2"/>
                <c:pt idx="0">
                  <c:v>12.741691259893971</c:v>
                </c:pt>
                <c:pt idx="1">
                  <c:v>12.741691259893971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5F39-4FC1-ABBA-C5C45D7425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20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Venkovní teplota (°C)</a:t>
                </a:r>
              </a:p>
            </c:rich>
          </c:tx>
          <c:layout>
            <c:manualLayout>
              <c:xMode val="edge"/>
              <c:yMode val="edge"/>
              <c:x val="0.39359177870540873"/>
              <c:y val="0.933268402975308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FHA 08/10: teplota výstupu 55°C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VÝKON KOMPRESORU + BIVALENTNÍHO ZDROJE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55°C'!$B$54:$B$60</c:f>
              <c:numCache>
                <c:formatCode>General</c:formatCode>
                <c:ptCount val="7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14</c:v>
                </c:pt>
                <c:pt idx="5">
                  <c:v>25</c:v>
                </c:pt>
                <c:pt idx="6">
                  <c:v>35</c:v>
                </c:pt>
              </c:numCache>
            </c:numRef>
          </c:xVal>
          <c:yVal>
            <c:numRef>
              <c:f>'TEPLOTA VÝSTUPU 55°C'!$D$54:$D$60</c:f>
              <c:numCache>
                <c:formatCode>General</c:formatCode>
                <c:ptCount val="7"/>
                <c:pt idx="0">
                  <c:v>9.657</c:v>
                </c:pt>
                <c:pt idx="1">
                  <c:v>11.492797159282803</c:v>
                </c:pt>
                <c:pt idx="2">
                  <c:v>13.284673011969216</c:v>
                </c:pt>
                <c:pt idx="3">
                  <c:v>15.689</c:v>
                </c:pt>
                <c:pt idx="4">
                  <c:v>15.78951993640533</c:v>
                </c:pt>
                <c:pt idx="5">
                  <c:v>14.603</c:v>
                </c:pt>
                <c:pt idx="6">
                  <c:v>14.947309105925896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D1A-4620-A08E-3A71D58E73E6}"/>
            </c:ext>
          </c:extLst>
        </c:ser>
        <c:ser>
          <c:idx val="1"/>
          <c:order val="1"/>
          <c:tx>
            <c:v>VÝKON KOMPRESORU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55°C'!$B$54:$B$60</c:f>
              <c:numCache>
                <c:formatCode>General</c:formatCode>
                <c:ptCount val="7"/>
                <c:pt idx="0">
                  <c:v>-15</c:v>
                </c:pt>
                <c:pt idx="1">
                  <c:v>-7</c:v>
                </c:pt>
                <c:pt idx="2">
                  <c:v>2</c:v>
                </c:pt>
                <c:pt idx="3">
                  <c:v>7</c:v>
                </c:pt>
                <c:pt idx="4">
                  <c:v>14</c:v>
                </c:pt>
                <c:pt idx="5">
                  <c:v>25</c:v>
                </c:pt>
                <c:pt idx="6">
                  <c:v>35</c:v>
                </c:pt>
              </c:numCache>
            </c:numRef>
          </c:xVal>
          <c:yVal>
            <c:numRef>
              <c:f>'TEPLOTA VÝSTUPU 55°C'!$C$54:$C$60</c:f>
              <c:numCache>
                <c:formatCode>0.00</c:formatCode>
                <c:ptCount val="7"/>
                <c:pt idx="0">
                  <c:v>3.657</c:v>
                </c:pt>
                <c:pt idx="1">
                  <c:v>5.4927971592828033</c:v>
                </c:pt>
                <c:pt idx="2">
                  <c:v>7.2846730119692165</c:v>
                </c:pt>
                <c:pt idx="3">
                  <c:v>9.6890000000000001</c:v>
                </c:pt>
                <c:pt idx="4">
                  <c:v>9.7895199364053305</c:v>
                </c:pt>
                <c:pt idx="5">
                  <c:v>8.6029999999999998</c:v>
                </c:pt>
                <c:pt idx="6">
                  <c:v>8.9473091059258962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0D1A-4620-A08E-3A71D58E73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55°C'!$C$66:$E$66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-15</c:v>
                </c:pt>
                <c:pt idx="2" formatCode="General">
                  <c:v>-15</c:v>
                </c:pt>
              </c:numCache>
            </c:numRef>
          </c:xVal>
          <c:yVal>
            <c:numRef>
              <c:f>'TEPLOTA VÝSTUPU 55°C'!$C$67:$E$67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10.5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D1A-4620-A08E-3A71D58E73E6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1A-4620-A08E-3A71D58E73E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1A-4620-A08E-3A71D58E73E6}"/>
                </c:ext>
              </c:extLst>
            </c:dLbl>
            <c:dLbl>
              <c:idx val="2"/>
              <c:layout>
                <c:manualLayout>
                  <c:x val="6.3507983873427765E-2"/>
                  <c:y val="-0.10551163440875945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BIVALENCE: </a:t>
                    </a:r>
                    <a:fld id="{C0B9A11D-7E55-42C1-B35F-2033AA462E91}" type="XVALUE">
                      <a:rPr lang="en-US" b="1"/>
                      <a:pPr/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D1A-4620-A08E-3A71D58E73E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55°C'!$B$76:$B$78</c:f>
              <c:numCache>
                <c:formatCode>0.00</c:formatCode>
                <c:ptCount val="3"/>
                <c:pt idx="0">
                  <c:v>-2.9803066368702456</c:v>
                </c:pt>
                <c:pt idx="1">
                  <c:v>-2.9803066368702456</c:v>
                </c:pt>
                <c:pt idx="2">
                  <c:v>-2.9803066368702456</c:v>
                </c:pt>
              </c:numCache>
            </c:numRef>
          </c:xVal>
          <c:yVal>
            <c:numRef>
              <c:f>'TEPLOTA VÝSTUPU 55°C'!$C$76:$C$78</c:f>
              <c:numCache>
                <c:formatCode>General</c:formatCode>
                <c:ptCount val="3"/>
                <c:pt idx="0">
                  <c:v>6.2931073229045857</c:v>
                </c:pt>
                <c:pt idx="1">
                  <c:v>6.2931073229045857</c:v>
                </c:pt>
                <c:pt idx="2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0D1A-4620-A08E-3A71D58E73E6}"/>
            </c:ext>
          </c:extLst>
        </c:ser>
        <c:ser>
          <c:idx val="5"/>
          <c:order val="4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55°C'!$G$66:$G$67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55°C'!$H$66:$H$67</c:f>
              <c:numCache>
                <c:formatCode>General</c:formatCode>
                <c:ptCount val="2"/>
                <c:pt idx="0">
                  <c:v>10.5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D1A-4620-A08E-3A71D58E73E6}"/>
            </c:ext>
          </c:extLst>
        </c:ser>
        <c:ser>
          <c:idx val="6"/>
          <c:order val="5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55°C'!$G$63:$G$64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55°C'!$H$63:$H$64</c:f>
              <c:numCache>
                <c:formatCode>General</c:formatCode>
                <c:ptCount val="2"/>
                <c:pt idx="0">
                  <c:v>10.5</c:v>
                </c:pt>
                <c:pt idx="1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D1A-4620-A08E-3A71D58E73E6}"/>
            </c:ext>
          </c:extLst>
        </c:ser>
        <c:ser>
          <c:idx val="7"/>
          <c:order val="6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1A-4620-A08E-3A71D58E73E6}"/>
                </c:ext>
              </c:extLst>
            </c:dLbl>
            <c:dLbl>
              <c:idx val="1"/>
              <c:layout>
                <c:manualLayout>
                  <c:x val="0.10606596568167684"/>
                  <c:y val="-0.12728617868054448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VÝKON KOMPRESORU: </a:t>
                    </a:r>
                    <a:fld id="{FCD5EA34-8A14-4E9D-A414-50790F42D890}" type="YVALUE">
                      <a:rPr lang="en-US" sz="1000" b="1"/>
                      <a:pPr/>
                      <a:t>[HODNOTA Y]</a:t>
                    </a:fld>
                    <a:r>
                      <a:rPr lang="en-US" sz="1000" b="1"/>
                      <a:t> kW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21623070396323"/>
                      <c:h val="7.95119194673059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0D1A-4620-A08E-3A71D58E73E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55°C'!$J$117:$K$117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55°C'!$J$116:$K$116</c:f>
              <c:numCache>
                <c:formatCode>General</c:formatCode>
                <c:ptCount val="2"/>
                <c:pt idx="0">
                  <c:v>3.6544544114699535</c:v>
                </c:pt>
                <c:pt idx="1">
                  <c:v>3.6544544114699535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D1A-4620-A08E-3A71D58E73E6}"/>
            </c:ext>
          </c:extLst>
        </c:ser>
        <c:ser>
          <c:idx val="8"/>
          <c:order val="7"/>
          <c:tx>
            <c:v>VÝKON KOMPRESORU TČ2</c:v>
          </c:tx>
          <c:spPr>
            <a:ln w="19050" cap="rnd">
              <a:solidFill>
                <a:schemeClr val="tx1">
                  <a:alpha val="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bg1">
                    <a:alpha val="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0D1A-4620-A08E-3A71D58E73E6}"/>
              </c:ext>
            </c:extLst>
          </c:dPt>
          <c:dLbls>
            <c:dLbl>
              <c:idx val="0"/>
              <c:layout>
                <c:manualLayout>
                  <c:x val="-1.474326227528357E-2"/>
                  <c:y val="-0.2016081139357083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MAXIMÁLNÍ VÝKON KOMPRESORU A BIVALENTNÍHO ZDROJE: </a:t>
                    </a:r>
                    <a:fld id="{B7B9A689-D66D-4E70-928A-8A4D18722ECE}" type="YVALUE"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 b="1">
                          <a:solidFill>
                            <a:sysClr val="windowText" lastClr="000000"/>
                          </a:solidFill>
                        </a:defRPr>
                      </a:pPr>
                      <a:t>[HODNOTA Y]</a:t>
                    </a:fld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 kW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>
                        <a:solidFill>
                          <a:sysClr val="windowText" lastClr="000000"/>
                        </a:solidFill>
                      </a:defRPr>
                    </a:pPr>
                    <a:endParaRPr lang="cs-CZ"/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00459504542444"/>
                      <c:h val="8.360209846945487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0D1A-4620-A08E-3A71D58E73E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2293034210249965"/>
                      <c:h val="7.95119194673059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D1A-4620-A08E-3A71D58E73E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55°C'!$J$128:$K$128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55°C'!$J$127:$K$127</c:f>
              <c:numCache>
                <c:formatCode>General</c:formatCode>
                <c:ptCount val="2"/>
                <c:pt idx="0">
                  <c:v>9.6502778921425598</c:v>
                </c:pt>
                <c:pt idx="1">
                  <c:v>9.6502778921425598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D1A-4620-A08E-3A71D58E73E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20"/>
          <c:min val="-1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Venkovní teplota (°C)</a:t>
                </a:r>
              </a:p>
            </c:rich>
          </c:tx>
          <c:layout>
            <c:manualLayout>
              <c:xMode val="edge"/>
              <c:yMode val="edge"/>
              <c:x val="0.39359177870540873"/>
              <c:y val="0.933268402975308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400" b="1" i="0" u="none" strike="noStrike" kern="1200" cap="all" spc="12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cs-CZ" sz="2400"/>
              <a:t>FHA 08/10: teplota výstupu 60°C</a:t>
            </a:r>
            <a:endParaRPr lang="en-US" sz="2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400" b="1" i="0" u="none" strike="noStrike" kern="1200" cap="all" spc="120" normalizeH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VÝKON KOMPRESORU + BIVALENTNÍHO ZDROJE</c:v>
          </c:tx>
          <c:spPr>
            <a:ln w="3492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60°C'!$B$55:$B$60</c:f>
              <c:numCache>
                <c:formatCode>General</c:formatCode>
                <c:ptCount val="6"/>
                <c:pt idx="0">
                  <c:v>-7</c:v>
                </c:pt>
                <c:pt idx="1">
                  <c:v>2</c:v>
                </c:pt>
                <c:pt idx="2">
                  <c:v>7</c:v>
                </c:pt>
                <c:pt idx="3">
                  <c:v>14</c:v>
                </c:pt>
                <c:pt idx="4">
                  <c:v>25</c:v>
                </c:pt>
                <c:pt idx="5">
                  <c:v>35</c:v>
                </c:pt>
              </c:numCache>
            </c:numRef>
          </c:xVal>
          <c:yVal>
            <c:numRef>
              <c:f>'TEPLOTA VÝSTUPU 60°C'!$D$55:$D$60</c:f>
              <c:numCache>
                <c:formatCode>General</c:formatCode>
                <c:ptCount val="6"/>
                <c:pt idx="0">
                  <c:v>10.892845473445799</c:v>
                </c:pt>
                <c:pt idx="1">
                  <c:v>11.948332123550369</c:v>
                </c:pt>
                <c:pt idx="2">
                  <c:v>13.002537580730191</c:v>
                </c:pt>
                <c:pt idx="3">
                  <c:v>15.048999999999999</c:v>
                </c:pt>
                <c:pt idx="4">
                  <c:v>13.770052651444615</c:v>
                </c:pt>
                <c:pt idx="5">
                  <c:v>14.064366765064936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CE4-40AC-AB14-CE02ED7C8536}"/>
            </c:ext>
          </c:extLst>
        </c:ser>
        <c:ser>
          <c:idx val="1"/>
          <c:order val="1"/>
          <c:tx>
            <c:v>VÝKON KOMPRESORU</c:v>
          </c:tx>
          <c:spPr>
            <a:ln w="349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60°C'!$B$55:$B$60</c:f>
              <c:numCache>
                <c:formatCode>General</c:formatCode>
                <c:ptCount val="6"/>
                <c:pt idx="0">
                  <c:v>-7</c:v>
                </c:pt>
                <c:pt idx="1">
                  <c:v>2</c:v>
                </c:pt>
                <c:pt idx="2">
                  <c:v>7</c:v>
                </c:pt>
                <c:pt idx="3">
                  <c:v>14</c:v>
                </c:pt>
                <c:pt idx="4">
                  <c:v>25</c:v>
                </c:pt>
                <c:pt idx="5">
                  <c:v>35</c:v>
                </c:pt>
              </c:numCache>
            </c:numRef>
          </c:xVal>
          <c:yVal>
            <c:numRef>
              <c:f>'TEPLOTA VÝSTUPU 60°C'!$C$55:$C$60</c:f>
              <c:numCache>
                <c:formatCode>0.00</c:formatCode>
                <c:ptCount val="6"/>
                <c:pt idx="0">
                  <c:v>4.8928454734458002</c:v>
                </c:pt>
                <c:pt idx="1">
                  <c:v>5.9483321235503697</c:v>
                </c:pt>
                <c:pt idx="2">
                  <c:v>7.0025375807301904</c:v>
                </c:pt>
                <c:pt idx="3">
                  <c:v>9.0489999999999995</c:v>
                </c:pt>
                <c:pt idx="4">
                  <c:v>7.7700526514446144</c:v>
                </c:pt>
                <c:pt idx="5">
                  <c:v>8.0643667650649355</c:v>
                </c:pt>
              </c:numCache>
            </c:numRef>
          </c:yVal>
          <c:smooth val="1"/>
          <c:extLst xmlns:c15="http://schemas.microsoft.com/office/drawing/2012/chart">
            <c:ext xmlns:c16="http://schemas.microsoft.com/office/drawing/2014/chart" uri="{C3380CC4-5D6E-409C-BE32-E72D297353CC}">
              <c16:uniqueId val="{00000001-DCE4-40AC-AB14-CE02ED7C85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scatterChart>
        <c:scatterStyle val="lineMarker"/>
        <c:varyColors val="0"/>
        <c:ser>
          <c:idx val="2"/>
          <c:order val="2"/>
          <c:tx>
            <c:v>MEZNÍ KŘIVKA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60°C'!$C$66:$E$66</c:f>
              <c:numCache>
                <c:formatCode>0.00E+00</c:formatCode>
                <c:ptCount val="3"/>
                <c:pt idx="0" formatCode="General">
                  <c:v>15</c:v>
                </c:pt>
                <c:pt idx="1">
                  <c:v>-15</c:v>
                </c:pt>
                <c:pt idx="2" formatCode="General">
                  <c:v>-15</c:v>
                </c:pt>
              </c:numCache>
            </c:numRef>
          </c:xVal>
          <c:yVal>
            <c:numRef>
              <c:f>'TEPLOTA VÝSTUPU 60°C'!$C$67:$E$67</c:f>
              <c:numCache>
                <c:formatCode>General</c:formatCode>
                <c:ptCount val="3"/>
                <c:pt idx="0" formatCode="0.00E+00">
                  <c:v>0</c:v>
                </c:pt>
                <c:pt idx="1">
                  <c:v>8.8000000000000007</c:v>
                </c:pt>
                <c:pt idx="2" formatCode="0.00E+0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E4-40AC-AB14-CE02ED7C8536}"/>
            </c:ext>
          </c:extLst>
        </c:ser>
        <c:ser>
          <c:idx val="4"/>
          <c:order val="3"/>
          <c:tx>
            <c:v>VYNÁŠENÍ BIVALENCE 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tar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E4-40AC-AB14-CE02ED7C853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CE4-40AC-AB14-CE02ED7C8536}"/>
                </c:ext>
              </c:extLst>
            </c:dLbl>
            <c:dLbl>
              <c:idx val="2"/>
              <c:layout>
                <c:manualLayout>
                  <c:x val="6.3507983873427765E-2"/>
                  <c:y val="-0.10551163440875945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BOD BIVALENCE: </a:t>
                    </a:r>
                    <a:fld id="{C0B9A11D-7E55-42C1-B35F-2033AA462E91}" type="XVALUE">
                      <a:rPr lang="en-US" b="1"/>
                      <a:pPr/>
                      <a:t>[HODNOTA X]</a:t>
                    </a:fld>
                    <a:r>
                      <a:rPr lang="en-US" b="1"/>
                      <a:t> °C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DCE4-40AC-AB14-CE02ED7C853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60°C'!$B$76:$B$78</c:f>
              <c:numCache>
                <c:formatCode>0.00</c:formatCode>
                <c:ptCount val="3"/>
                <c:pt idx="0">
                  <c:v>-3.1995828780519631</c:v>
                </c:pt>
                <c:pt idx="1">
                  <c:v>-3.1995828780519631</c:v>
                </c:pt>
                <c:pt idx="2">
                  <c:v>-3.1995828780519631</c:v>
                </c:pt>
              </c:numCache>
            </c:numRef>
          </c:xVal>
          <c:yVal>
            <c:numRef>
              <c:f>'TEPLOTA VÝSTUPU 60°C'!$C$76:$C$78</c:f>
              <c:numCache>
                <c:formatCode>General</c:formatCode>
                <c:ptCount val="3"/>
                <c:pt idx="0">
                  <c:v>5.3385443108952426</c:v>
                </c:pt>
                <c:pt idx="1">
                  <c:v>5.3385443108952426</c:v>
                </c:pt>
                <c:pt idx="2">
                  <c:v>0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6-DCE4-40AC-AB14-CE02ED7C8536}"/>
            </c:ext>
          </c:extLst>
        </c:ser>
        <c:ser>
          <c:idx val="5"/>
          <c:order val="4"/>
          <c:tx>
            <c:v>SVISLÁ ČÁST KŘIVKY BIVALENCE</c:v>
          </c:tx>
          <c:spPr>
            <a:ln w="15875" cap="rnd">
              <a:noFill/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60°C'!$G$66:$G$67</c:f>
              <c:numCache>
                <c:formatCode>General</c:formatCode>
                <c:ptCount val="2"/>
                <c:pt idx="0">
                  <c:v>-15</c:v>
                </c:pt>
                <c:pt idx="1">
                  <c:v>-15</c:v>
                </c:pt>
              </c:numCache>
            </c:numRef>
          </c:xVal>
          <c:yVal>
            <c:numRef>
              <c:f>'TEPLOTA VÝSTUPU 60°C'!$H$66:$H$67</c:f>
              <c:numCache>
                <c:formatCode>General</c:formatCode>
                <c:ptCount val="2"/>
                <c:pt idx="0">
                  <c:v>8.8000000000000007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E4-40AC-AB14-CE02ED7C8536}"/>
            </c:ext>
          </c:extLst>
        </c:ser>
        <c:ser>
          <c:idx val="6"/>
          <c:order val="5"/>
          <c:tx>
            <c:v>VODOROVNÁ ČÁST KŘIVKY BIVALENCE</c:v>
          </c:tx>
          <c:spPr>
            <a:ln w="19050" cap="rnd">
              <a:solidFill>
                <a:schemeClr val="tx1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'TEPLOTA VÝSTUPU 60°C'!$G$63:$G$64</c:f>
              <c:numCache>
                <c:formatCode>General</c:formatCode>
                <c:ptCount val="2"/>
                <c:pt idx="0">
                  <c:v>-7</c:v>
                </c:pt>
                <c:pt idx="1">
                  <c:v>-15</c:v>
                </c:pt>
              </c:numCache>
            </c:numRef>
          </c:xVal>
          <c:yVal>
            <c:numRef>
              <c:f>'TEPLOTA VÝSTUPU 60°C'!$H$63:$H$64</c:f>
              <c:numCache>
                <c:formatCode>General</c:formatCode>
                <c:ptCount val="2"/>
                <c:pt idx="0">
                  <c:v>8.8000000000000007</c:v>
                </c:pt>
                <c:pt idx="1">
                  <c:v>8.8000000000000007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CE4-40AC-AB14-CE02ED7C8536}"/>
            </c:ext>
          </c:extLst>
        </c:ser>
        <c:ser>
          <c:idx val="7"/>
          <c:order val="6"/>
          <c:tx>
            <c:v>VÝKON KOMPRESORU TČ1</c:v>
          </c:tx>
          <c:spPr>
            <a:ln w="1905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15875">
                <a:noFill/>
                <a:round/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CE4-40AC-AB14-CE02ED7C8536}"/>
                </c:ext>
              </c:extLst>
            </c:dLbl>
            <c:dLbl>
              <c:idx val="1"/>
              <c:layout>
                <c:manualLayout>
                  <c:x val="0.10606596568167684"/>
                  <c:y val="-0.12728617868054448"/>
                </c:manualLayout>
              </c:layout>
              <c:tx>
                <c:rich>
                  <a:bodyPr/>
                  <a:lstStyle/>
                  <a:p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VÝKON KOMPRESORU: </a:t>
                    </a:r>
                    <a:fld id="{FCD5EA34-8A14-4E9D-A414-50790F42D890}" type="YVALUE">
                      <a:rPr lang="en-US" sz="1000" b="1"/>
                      <a:pPr/>
                      <a:t>[HODNOTA Y]</a:t>
                    </a:fld>
                    <a:r>
                      <a:rPr lang="en-US" sz="1000" b="1"/>
                      <a:t> kW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21623070396323"/>
                      <c:h val="7.9511919467305972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DCE4-40AC-AB14-CE02ED7C853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60°C'!$J$117:$K$117</c:f>
              <c:numCache>
                <c:formatCode>General</c:formatCode>
                <c:ptCount val="2"/>
                <c:pt idx="0">
                  <c:v>-15</c:v>
                </c:pt>
                <c:pt idx="1">
                  <c:v>-7</c:v>
                </c:pt>
              </c:numCache>
            </c:numRef>
          </c:xVal>
          <c:yVal>
            <c:numRef>
              <c:f>'TEPLOTA VÝSTUPU 60°C'!$J$116:$K$116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DCE4-40AC-AB14-CE02ED7C8536}"/>
            </c:ext>
          </c:extLst>
        </c:ser>
        <c:ser>
          <c:idx val="8"/>
          <c:order val="7"/>
          <c:tx>
            <c:v>VÝKON KOMPRESORU TČ2</c:v>
          </c:tx>
          <c:spPr>
            <a:ln w="19050" cap="rnd">
              <a:solidFill>
                <a:schemeClr val="tx1">
                  <a:alpha val="0"/>
                </a:schemeClr>
              </a:solidFill>
              <a:prstDash val="sysDash"/>
              <a:round/>
            </a:ln>
            <a:effectLst/>
          </c:spPr>
          <c:marker>
            <c:symbol val="square"/>
            <c:size val="5"/>
            <c:spPr>
              <a:solidFill>
                <a:schemeClr val="tx1"/>
              </a:solidFill>
              <a:ln w="9525">
                <a:noFill/>
                <a:round/>
              </a:ln>
              <a:effectLst/>
            </c:spPr>
          </c:marker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bg1">
                    <a:alpha val="0"/>
                  </a:schemeClr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DCE4-40AC-AB14-CE02ED7C8536}"/>
              </c:ext>
            </c:extLst>
          </c:dPt>
          <c:dLbls>
            <c:dLbl>
              <c:idx val="0"/>
              <c:layout>
                <c:manualLayout>
                  <c:x val="-1.474326227528357E-2"/>
                  <c:y val="-0.2016081139357083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MAXIMÁLNÍ VÝKON KOMPRESORU A BIVALENTNÍHO ZDROJE: </a:t>
                    </a:r>
                    <a:fld id="{B7B9A689-D66D-4E70-928A-8A4D18722ECE}" type="YVALUE"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pPr marL="0" marR="0" lvl="0" indent="0" algn="ctr" defTabSz="914400" rtl="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 sz="1000" b="1">
                          <a:solidFill>
                            <a:sysClr val="windowText" lastClr="000000"/>
                          </a:solidFill>
                        </a:defRPr>
                      </a:pPr>
                      <a:t>[HODNOTA Y]</a:t>
                    </a:fld>
                    <a:r>
                      <a:rPr lang="en-US" sz="1000" b="1" i="0" u="none" strike="noStrike" kern="1200" baseline="0">
                        <a:solidFill>
                          <a:sysClr val="windowText" lastClr="000000"/>
                        </a:solidFill>
                      </a:rPr>
                      <a:t> kW</a:t>
                    </a:r>
                  </a:p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000" b="1">
                        <a:solidFill>
                          <a:sysClr val="windowText" lastClr="000000"/>
                        </a:solidFill>
                      </a:defRPr>
                    </a:pPr>
                    <a:endParaRPr lang="cs-CZ"/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marL="0" marR="0" lvl="0" indent="0" algn="ctr" defTabSz="914400" rtl="0" eaLnBrk="1" fontAlgn="auto" latinLnBrk="0" hangingPunct="1">
                    <a:lnSpc>
                      <a:spcPct val="100000"/>
                    </a:lnSpc>
                    <a:spcBef>
                      <a:spcPts val="0"/>
                    </a:spcBef>
                    <a:spcAft>
                      <a:spcPts val="0"/>
                    </a:spcAft>
                    <a:buClrTx/>
                    <a:buSzTx/>
                    <a:buFontTx/>
                    <a:buNone/>
                    <a:tabLst/>
                    <a:defRPr sz="10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00459504542444"/>
                      <c:h val="8.3602098469454877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DCE4-40AC-AB14-CE02ED7C853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0.22293034210249965"/>
                      <c:h val="7.951191946730597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DCE4-40AC-AB14-CE02ED7C853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/>
                      </a:solidFill>
                      <a:headEnd type="triangle"/>
                    </a:ln>
                    <a:effectLst/>
                  </c:spPr>
                </c15:leaderLines>
              </c:ext>
            </c:extLst>
          </c:dLbls>
          <c:xVal>
            <c:numRef>
              <c:f>'TEPLOTA VÝSTUPU 60°C'!$J$128:$K$128</c:f>
              <c:numCache>
                <c:formatCode>General</c:formatCode>
                <c:ptCount val="2"/>
                <c:pt idx="0">
                  <c:v>-15</c:v>
                </c:pt>
                <c:pt idx="1">
                  <c:v>-7</c:v>
                </c:pt>
              </c:numCache>
            </c:numRef>
          </c:xVal>
          <c:yVal>
            <c:numRef>
              <c:f>'TEPLOTA VÝSTUPU 60°C'!$J$127:$K$127</c:f>
              <c:numCache>
                <c:formatCode>General</c:formatCode>
                <c:ptCount val="2"/>
                <c:pt idx="0">
                  <c:v>5.9999999999999991</c:v>
                </c:pt>
                <c:pt idx="1">
                  <c:v>5.9999999999999991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DCE4-40AC-AB14-CE02ED7C853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038201184"/>
        <c:axId val="1038209920"/>
      </c:scatterChart>
      <c:valAx>
        <c:axId val="1038201184"/>
        <c:scaling>
          <c:orientation val="minMax"/>
          <c:max val="20"/>
          <c:min val="-7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Venkovní teplota (°C)</a:t>
                </a:r>
              </a:p>
            </c:rich>
          </c:tx>
          <c:layout>
            <c:manualLayout>
              <c:xMode val="edge"/>
              <c:yMode val="edge"/>
              <c:x val="0.39359177870540873"/>
              <c:y val="0.933268402975308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9920"/>
        <c:crosses val="autoZero"/>
        <c:crossBetween val="midCat"/>
        <c:majorUnit val="5"/>
        <c:minorUnit val="1"/>
      </c:valAx>
      <c:valAx>
        <c:axId val="1038209920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cap="all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 sz="1200" b="1"/>
                  <a:t>Výkon (kW)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cap="all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038201184"/>
        <c:crossesAt val="-25"/>
        <c:crossBetween val="midCat"/>
        <c:majorUnit val="1"/>
        <c:minorUnit val="1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25400" cap="flat" cmpd="sng" algn="ctr">
      <a:solidFill>
        <a:schemeClr val="dk1"/>
      </a:solidFill>
      <a:prstDash val="solid"/>
      <a:round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2354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9</xdr:col>
      <xdr:colOff>875659</xdr:colOff>
      <xdr:row>10</xdr:row>
      <xdr:rowOff>163088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xdr:twoCellAnchor>
    <xdr:from>
      <xdr:col>0</xdr:col>
      <xdr:colOff>67236</xdr:colOff>
      <xdr:row>43</xdr:row>
      <xdr:rowOff>67235</xdr:rowOff>
    </xdr:from>
    <xdr:to>
      <xdr:col>13</xdr:col>
      <xdr:colOff>0</xdr:colOff>
      <xdr:row>45</xdr:row>
      <xdr:rowOff>123264</xdr:rowOff>
    </xdr:to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7236" y="8077760"/>
          <a:ext cx="11991414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případě nejasností či nalezení nefunčního prvku, nebo chyby nás prosím kontaktujte na: dokumentace@wolfcr.cz</a:t>
          </a:r>
          <a:endParaRPr lang="cs-CZ">
            <a:effectLst/>
          </a:endParaRP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2354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D8F88FD3-A1A2-4A3A-80F0-3467B70AFF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172613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4D9527C-96C1-423F-8A62-603FFEAD42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xdr:twoCellAnchor>
    <xdr:from>
      <xdr:col>0</xdr:col>
      <xdr:colOff>67236</xdr:colOff>
      <xdr:row>43</xdr:row>
      <xdr:rowOff>67235</xdr:rowOff>
    </xdr:from>
    <xdr:to>
      <xdr:col>13</xdr:col>
      <xdr:colOff>0</xdr:colOff>
      <xdr:row>45</xdr:row>
      <xdr:rowOff>123264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1A39653A-6702-4AE4-8247-930DD944B1E3}"/>
            </a:ext>
          </a:extLst>
        </xdr:cNvPr>
        <xdr:cNvSpPr txBox="1"/>
      </xdr:nvSpPr>
      <xdr:spPr>
        <a:xfrm>
          <a:off x="67236" y="8077760"/>
          <a:ext cx="11991414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případě nejasností či nalezení nefunčního prvku, nebo chyby nás prosím kontaktujte na: dokumentace@wolfcr.cz</a:t>
          </a:r>
          <a:endParaRPr lang="cs-CZ">
            <a:effectLst/>
          </a:endParaRPr>
        </a:p>
        <a:p>
          <a:endParaRPr lang="cs-CZ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2354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EFB2B91D-B615-4A19-B4F5-47D710A31A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168803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FC626F3E-8BFC-46B7-A8DE-49B076AE1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xdr:twoCellAnchor>
    <xdr:from>
      <xdr:col>0</xdr:col>
      <xdr:colOff>67236</xdr:colOff>
      <xdr:row>43</xdr:row>
      <xdr:rowOff>67235</xdr:rowOff>
    </xdr:from>
    <xdr:to>
      <xdr:col>13</xdr:col>
      <xdr:colOff>0</xdr:colOff>
      <xdr:row>45</xdr:row>
      <xdr:rowOff>123264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C485D7FA-F407-465A-A25D-4076EB5C9CDD}"/>
            </a:ext>
          </a:extLst>
        </xdr:cNvPr>
        <xdr:cNvSpPr txBox="1"/>
      </xdr:nvSpPr>
      <xdr:spPr>
        <a:xfrm>
          <a:off x="67236" y="8077760"/>
          <a:ext cx="11991414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případě nejasností či nalezení nefunčního prvku, nebo chyby nás prosím kontaktujte na: dokumentace@wolfcr.cz</a:t>
          </a:r>
          <a:endParaRPr lang="cs-CZ">
            <a:effectLst/>
          </a:endParaRPr>
        </a:p>
        <a:p>
          <a:endParaRPr lang="cs-CZ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2354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CA21B0D1-F3F6-4932-BA7B-7FC2DB1D8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163088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F0461EB-DDE0-4CB6-97A9-4165380FE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xdr:twoCellAnchor>
    <xdr:from>
      <xdr:col>0</xdr:col>
      <xdr:colOff>67236</xdr:colOff>
      <xdr:row>43</xdr:row>
      <xdr:rowOff>67235</xdr:rowOff>
    </xdr:from>
    <xdr:to>
      <xdr:col>13</xdr:col>
      <xdr:colOff>0</xdr:colOff>
      <xdr:row>45</xdr:row>
      <xdr:rowOff>123264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68552AA3-1B26-4D0D-A55B-002500A4BD4B}"/>
            </a:ext>
          </a:extLst>
        </xdr:cNvPr>
        <xdr:cNvSpPr txBox="1"/>
      </xdr:nvSpPr>
      <xdr:spPr>
        <a:xfrm>
          <a:off x="67236" y="8077760"/>
          <a:ext cx="11991414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případě nejasností či nalezení nefunčního prvku, nebo chyby nás prosím kontaktujte na: dokumentace@wolfcr.cz</a:t>
          </a:r>
          <a:endParaRPr lang="cs-CZ">
            <a:effectLst/>
          </a:endParaRPr>
        </a:p>
        <a:p>
          <a:endParaRPr lang="cs-CZ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2354</xdr:colOff>
      <xdr:row>18</xdr:row>
      <xdr:rowOff>35950</xdr:rowOff>
    </xdr:from>
    <xdr:to>
      <xdr:col>11</xdr:col>
      <xdr:colOff>392764</xdr:colOff>
      <xdr:row>41</xdr:row>
      <xdr:rowOff>32498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4C795E3-B608-455C-A320-8CF4A4A19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427827</xdr:colOff>
      <xdr:row>3</xdr:row>
      <xdr:rowOff>100852</xdr:rowOff>
    </xdr:from>
    <xdr:to>
      <xdr:col>10</xdr:col>
      <xdr:colOff>72838</xdr:colOff>
      <xdr:row>10</xdr:row>
      <xdr:rowOff>163088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D6736862-7103-400F-947F-6F58E7009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4802" y="472327"/>
          <a:ext cx="3950311" cy="1395736"/>
        </a:xfrm>
        <a:prstGeom prst="rect">
          <a:avLst/>
        </a:prstGeom>
      </xdr:spPr>
    </xdr:pic>
    <xdr:clientData/>
  </xdr:twoCellAnchor>
  <xdr:twoCellAnchor>
    <xdr:from>
      <xdr:col>0</xdr:col>
      <xdr:colOff>67236</xdr:colOff>
      <xdr:row>43</xdr:row>
      <xdr:rowOff>67235</xdr:rowOff>
    </xdr:from>
    <xdr:to>
      <xdr:col>13</xdr:col>
      <xdr:colOff>0</xdr:colOff>
      <xdr:row>45</xdr:row>
      <xdr:rowOff>123264</xdr:rowOff>
    </xdr:to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F6DBF400-BA7F-4D08-A768-60DF89B98A82}"/>
            </a:ext>
          </a:extLst>
        </xdr:cNvPr>
        <xdr:cNvSpPr txBox="1"/>
      </xdr:nvSpPr>
      <xdr:spPr>
        <a:xfrm>
          <a:off x="67236" y="8077760"/>
          <a:ext cx="11991414" cy="437029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/>
            <a:t>POZNÁMKA:</a:t>
          </a:r>
          <a:r>
            <a:rPr lang="cs-CZ" sz="1100" baseline="0"/>
            <a:t> </a:t>
          </a:r>
          <a:r>
            <a:rPr lang="cs-CZ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 případě nejasností či nalezení nefunčního prvku, nebo chyby nás prosím kontaktujte na: dokumentace@wolfcr.cz</a:t>
          </a:r>
          <a:endParaRPr lang="cs-CZ">
            <a:effectLst/>
          </a:endParaRP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9145C-14A1-40B2-BFC2-7E0E589048B7}">
  <sheetPr codeName="List2">
    <pageSetUpPr fitToPage="1"/>
  </sheetPr>
  <dimension ref="A1:BT703"/>
  <sheetViews>
    <sheetView zoomScale="70" zoomScaleNormal="70" workbookViewId="0">
      <selection activeCell="C8" sqref="C8"/>
    </sheetView>
  </sheetViews>
  <sheetFormatPr defaultColWidth="9.140625" defaultRowHeight="15" x14ac:dyDescent="0.25"/>
  <cols>
    <col min="1" max="1" width="7.28515625" style="14" customWidth="1"/>
    <col min="2" max="2" width="44.85546875" style="14" customWidth="1"/>
    <col min="3" max="3" width="29.42578125" style="14" customWidth="1"/>
    <col min="4" max="4" width="12.5703125" style="14" customWidth="1"/>
    <col min="5" max="5" width="11.42578125" style="14" customWidth="1"/>
    <col min="6" max="8" width="9.28515625" style="14" bestFit="1" customWidth="1"/>
    <col min="9" max="9" width="13.140625" style="14" bestFit="1" customWidth="1"/>
    <col min="10" max="10" width="16.7109375" style="14" bestFit="1" customWidth="1"/>
    <col min="11" max="11" width="9.28515625" style="14" bestFit="1" customWidth="1"/>
    <col min="12" max="12" width="6.5703125" style="14" customWidth="1"/>
    <col min="13" max="13" width="6.42578125" style="14" customWidth="1"/>
    <col min="14" max="15" width="9.140625" style="15"/>
    <col min="16" max="72" width="9.140625" style="16"/>
    <col min="73" max="16384" width="9.140625" style="14"/>
  </cols>
  <sheetData>
    <row r="1" spans="1:13" ht="9.9499999999999993" customHeigh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ht="9.9499999999999993" customHeigh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ht="9.9499999999999993" customHeight="1" thickBot="1" x14ac:dyDescent="0.3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8"/>
    </row>
    <row r="4" spans="1:13" x14ac:dyDescent="0.25">
      <c r="A4" s="1"/>
      <c r="B4" s="59" t="s">
        <v>1</v>
      </c>
      <c r="C4" s="59"/>
      <c r="D4" s="59"/>
      <c r="E4" s="11"/>
      <c r="F4" s="11"/>
      <c r="G4" s="11"/>
      <c r="H4" s="11"/>
      <c r="I4" s="11"/>
      <c r="J4" s="11"/>
      <c r="K4" s="11"/>
      <c r="L4" s="11"/>
      <c r="M4" s="2"/>
    </row>
    <row r="5" spans="1:13" x14ac:dyDescent="0.25">
      <c r="A5" s="1"/>
      <c r="B5" s="59"/>
      <c r="C5" s="59"/>
      <c r="D5" s="59"/>
      <c r="E5" s="11"/>
      <c r="F5" s="11"/>
      <c r="G5" s="11"/>
      <c r="H5" s="11"/>
      <c r="I5" s="11"/>
      <c r="J5" s="11"/>
      <c r="K5" s="11"/>
      <c r="L5" s="11"/>
      <c r="M5" s="2"/>
    </row>
    <row r="6" spans="1:13" x14ac:dyDescent="0.25">
      <c r="A6" s="48" t="s">
        <v>2</v>
      </c>
      <c r="B6" s="49"/>
      <c r="C6" s="3">
        <v>-12</v>
      </c>
      <c r="D6" s="9" t="s">
        <v>3</v>
      </c>
      <c r="E6" s="11"/>
      <c r="F6" s="11"/>
      <c r="G6" s="11"/>
      <c r="H6" s="11"/>
      <c r="I6" s="11"/>
      <c r="J6" s="11"/>
      <c r="K6" s="11"/>
      <c r="L6" s="11"/>
      <c r="M6" s="2"/>
    </row>
    <row r="7" spans="1:13" x14ac:dyDescent="0.25">
      <c r="A7" s="48" t="s">
        <v>4</v>
      </c>
      <c r="B7" s="49"/>
      <c r="C7" s="3">
        <v>15</v>
      </c>
      <c r="D7" s="9" t="s">
        <v>3</v>
      </c>
      <c r="E7" s="11"/>
      <c r="F7" s="11"/>
      <c r="G7" s="11"/>
      <c r="H7" s="11"/>
      <c r="I7" s="11"/>
      <c r="J7" s="11"/>
      <c r="K7" s="11"/>
      <c r="L7" s="11"/>
      <c r="M7" s="2"/>
    </row>
    <row r="8" spans="1:13" x14ac:dyDescent="0.25">
      <c r="A8" s="48" t="s">
        <v>5</v>
      </c>
      <c r="B8" s="49"/>
      <c r="C8" s="3">
        <v>6</v>
      </c>
      <c r="D8" s="9" t="s">
        <v>6</v>
      </c>
      <c r="E8" s="11"/>
      <c r="F8" s="11"/>
      <c r="G8" s="11"/>
      <c r="H8" s="11"/>
      <c r="I8" s="11"/>
      <c r="J8" s="11"/>
      <c r="K8" s="11"/>
      <c r="L8" s="11"/>
      <c r="M8" s="2"/>
    </row>
    <row r="9" spans="1:13" x14ac:dyDescent="0.25">
      <c r="A9" s="12"/>
      <c r="B9" s="13" t="s">
        <v>7</v>
      </c>
      <c r="C9" s="3">
        <v>4</v>
      </c>
      <c r="D9" s="9" t="s">
        <v>8</v>
      </c>
      <c r="E9" s="11"/>
      <c r="F9" s="11"/>
      <c r="G9" s="11"/>
      <c r="H9" s="11"/>
      <c r="I9" s="11"/>
      <c r="J9" s="11"/>
      <c r="K9" s="11"/>
      <c r="L9" s="11"/>
      <c r="M9" s="2"/>
    </row>
    <row r="10" spans="1:13" x14ac:dyDescent="0.25">
      <c r="A10" s="48" t="s">
        <v>9</v>
      </c>
      <c r="B10" s="49"/>
      <c r="C10" s="3" t="s">
        <v>10</v>
      </c>
      <c r="D10" s="9" t="s">
        <v>8</v>
      </c>
      <c r="E10" s="11"/>
      <c r="F10" s="11"/>
      <c r="G10" s="11"/>
      <c r="H10" s="11"/>
      <c r="I10" s="11"/>
      <c r="J10" s="11"/>
      <c r="K10" s="11"/>
      <c r="L10" s="11"/>
      <c r="M10" s="2"/>
    </row>
    <row r="11" spans="1:13" x14ac:dyDescent="0.25">
      <c r="A11" s="4"/>
      <c r="B11" s="13" t="s">
        <v>11</v>
      </c>
      <c r="C11" s="17">
        <f>D64</f>
        <v>7</v>
      </c>
      <c r="D11" s="9" t="s">
        <v>6</v>
      </c>
      <c r="E11" s="11"/>
      <c r="F11" s="11"/>
      <c r="G11" s="11"/>
      <c r="H11" s="11"/>
      <c r="I11" s="11"/>
      <c r="J11" s="11"/>
      <c r="K11" s="11"/>
      <c r="L11" s="11"/>
      <c r="M11" s="2"/>
    </row>
    <row r="12" spans="1:13" ht="15" customHeight="1" x14ac:dyDescent="0.25">
      <c r="A12" s="5"/>
      <c r="B12" s="10"/>
      <c r="C12" s="10"/>
      <c r="D12" s="10"/>
      <c r="E12" s="60" t="s">
        <v>12</v>
      </c>
      <c r="F12" s="60"/>
      <c r="G12" s="60"/>
      <c r="H12" s="60"/>
      <c r="I12" s="60"/>
      <c r="J12" s="60"/>
      <c r="K12" s="60"/>
      <c r="L12" s="60"/>
      <c r="M12" s="2"/>
    </row>
    <row r="13" spans="1:13" x14ac:dyDescent="0.25">
      <c r="A13" s="1"/>
      <c r="B13" s="61" t="s">
        <v>13</v>
      </c>
      <c r="C13" s="62"/>
      <c r="D13" s="62"/>
      <c r="E13" s="60"/>
      <c r="F13" s="60"/>
      <c r="G13" s="60"/>
      <c r="H13" s="60"/>
      <c r="I13" s="60"/>
      <c r="J13" s="60"/>
      <c r="K13" s="60"/>
      <c r="L13" s="60"/>
      <c r="M13" s="2"/>
    </row>
    <row r="14" spans="1:13" x14ac:dyDescent="0.25">
      <c r="A14" s="1"/>
      <c r="B14" s="62"/>
      <c r="C14" s="62"/>
      <c r="D14" s="62"/>
      <c r="E14" s="60"/>
      <c r="F14" s="60"/>
      <c r="G14" s="60"/>
      <c r="H14" s="60"/>
      <c r="I14" s="60"/>
      <c r="J14" s="60"/>
      <c r="K14" s="60"/>
      <c r="L14" s="60"/>
      <c r="M14" s="2"/>
    </row>
    <row r="15" spans="1:13" x14ac:dyDescent="0.25">
      <c r="A15" s="1"/>
      <c r="B15" s="62"/>
      <c r="C15" s="62"/>
      <c r="D15" s="62"/>
      <c r="E15" s="60"/>
      <c r="F15" s="60"/>
      <c r="G15" s="60"/>
      <c r="H15" s="60"/>
      <c r="I15" s="60"/>
      <c r="J15" s="60"/>
      <c r="K15" s="60"/>
      <c r="L15" s="60"/>
      <c r="M15" s="2"/>
    </row>
    <row r="16" spans="1:13" x14ac:dyDescent="0.25">
      <c r="A16" s="1"/>
      <c r="B16" s="62"/>
      <c r="C16" s="62"/>
      <c r="D16" s="62"/>
      <c r="E16" s="60"/>
      <c r="F16" s="60"/>
      <c r="G16" s="60"/>
      <c r="H16" s="60"/>
      <c r="I16" s="60"/>
      <c r="J16" s="60"/>
      <c r="K16" s="60"/>
      <c r="L16" s="60"/>
      <c r="M16" s="2"/>
    </row>
    <row r="17" spans="1:13" x14ac:dyDescent="0.25">
      <c r="A17" s="1"/>
      <c r="B17" s="62"/>
      <c r="C17" s="62"/>
      <c r="D17" s="62"/>
      <c r="E17" s="60"/>
      <c r="F17" s="60"/>
      <c r="G17" s="60"/>
      <c r="H17" s="60"/>
      <c r="I17" s="60"/>
      <c r="J17" s="60"/>
      <c r="K17" s="60"/>
      <c r="L17" s="60"/>
      <c r="M17" s="2"/>
    </row>
    <row r="18" spans="1:13" x14ac:dyDescent="0.25">
      <c r="A18" s="1"/>
      <c r="B18" s="62"/>
      <c r="C18" s="62"/>
      <c r="D18" s="62"/>
      <c r="E18" s="60"/>
      <c r="F18" s="60"/>
      <c r="G18" s="60"/>
      <c r="H18" s="60"/>
      <c r="I18" s="60"/>
      <c r="J18" s="60"/>
      <c r="K18" s="60"/>
      <c r="L18" s="60"/>
      <c r="M18" s="2"/>
    </row>
    <row r="19" spans="1:13" x14ac:dyDescent="0.25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</row>
    <row r="20" spans="1:13" x14ac:dyDescent="0.25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</row>
    <row r="21" spans="1:13" x14ac:dyDescent="0.25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</row>
    <row r="22" spans="1:13" x14ac:dyDescent="0.25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</row>
    <row r="23" spans="1:13" x14ac:dyDescent="0.25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</row>
    <row r="24" spans="1:13" x14ac:dyDescent="0.25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</row>
    <row r="25" spans="1:13" x14ac:dyDescent="0.25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</row>
    <row r="26" spans="1:13" x14ac:dyDescent="0.25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</row>
    <row r="27" spans="1:13" x14ac:dyDescent="0.25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</row>
    <row r="28" spans="1:13" x14ac:dyDescent="0.25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</row>
    <row r="29" spans="1:13" x14ac:dyDescent="0.25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</row>
    <row r="30" spans="1:13" x14ac:dyDescent="0.25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</row>
    <row r="31" spans="1:13" x14ac:dyDescent="0.25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</row>
    <row r="32" spans="1:13" x14ac:dyDescent="0.25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</row>
    <row r="33" spans="1:13" x14ac:dyDescent="0.25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</row>
    <row r="34" spans="1:13" x14ac:dyDescent="0.25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</row>
    <row r="35" spans="1:13" x14ac:dyDescent="0.25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</row>
    <row r="36" spans="1:13" x14ac:dyDescent="0.25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</row>
    <row r="37" spans="1:13" x14ac:dyDescent="0.25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</row>
    <row r="38" spans="1:13" x14ac:dyDescent="0.25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</row>
    <row r="39" spans="1:13" x14ac:dyDescent="0.25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</row>
    <row r="40" spans="1:13" x14ac:dyDescent="0.25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</row>
    <row r="41" spans="1:13" x14ac:dyDescent="0.25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</row>
    <row r="42" spans="1:13" x14ac:dyDescent="0.25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</row>
    <row r="43" spans="1:13" ht="15.75" thickBot="1" x14ac:dyDescent="0.3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16" customForma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 s="16" customForma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 s="16" customForma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s="16" customForma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 s="16" customFormat="1" x14ac:dyDescent="0.25">
      <c r="A51" s="20"/>
      <c r="B51" s="20"/>
      <c r="C51" s="20"/>
    </row>
    <row r="52" spans="1:13" s="16" customFormat="1" x14ac:dyDescent="0.25">
      <c r="A52" s="63" t="s">
        <v>14</v>
      </c>
      <c r="B52" s="21" t="s">
        <v>15</v>
      </c>
      <c r="C52" s="21" t="s">
        <v>16</v>
      </c>
      <c r="D52" s="21" t="s">
        <v>17</v>
      </c>
      <c r="E52" s="64" t="s">
        <v>18</v>
      </c>
      <c r="F52" s="64"/>
      <c r="G52" s="64"/>
      <c r="H52" s="64"/>
    </row>
    <row r="53" spans="1:13" s="16" customFormat="1" x14ac:dyDescent="0.25">
      <c r="A53" s="63"/>
      <c r="B53" s="22">
        <v>-20</v>
      </c>
      <c r="C53" s="25">
        <v>4.8609347510954715</v>
      </c>
      <c r="D53" s="23">
        <f>C53+6</f>
        <v>10.860934751095471</v>
      </c>
      <c r="E53" s="65" t="s">
        <v>19</v>
      </c>
      <c r="F53" s="65"/>
      <c r="G53" s="24" t="s">
        <v>10</v>
      </c>
    </row>
    <row r="54" spans="1:13" s="16" customFormat="1" x14ac:dyDescent="0.25">
      <c r="A54" s="63"/>
      <c r="B54" s="22">
        <v>-15</v>
      </c>
      <c r="C54" s="25">
        <v>6.8002041684821952</v>
      </c>
      <c r="D54" s="23">
        <f t="shared" ref="D54:D60" si="0">C54+6</f>
        <v>12.800204168482196</v>
      </c>
      <c r="E54" s="65"/>
      <c r="F54" s="65"/>
      <c r="G54" s="24" t="s">
        <v>20</v>
      </c>
    </row>
    <row r="55" spans="1:13" s="16" customFormat="1" x14ac:dyDescent="0.25">
      <c r="A55" s="63"/>
      <c r="B55" s="22">
        <v>-7</v>
      </c>
      <c r="C55" s="25">
        <v>9.1102952510111201</v>
      </c>
      <c r="D55" s="23">
        <f t="shared" si="0"/>
        <v>15.11029525101112</v>
      </c>
      <c r="E55" s="65" t="s">
        <v>21</v>
      </c>
      <c r="F55" s="65"/>
      <c r="G55" s="24">
        <v>15</v>
      </c>
    </row>
    <row r="56" spans="1:13" s="16" customFormat="1" x14ac:dyDescent="0.25">
      <c r="A56" s="63"/>
      <c r="B56" s="22">
        <v>2</v>
      </c>
      <c r="C56" s="25">
        <v>10.712522050965745</v>
      </c>
      <c r="D56" s="23">
        <f t="shared" si="0"/>
        <v>16.712522050965745</v>
      </c>
      <c r="E56" s="65"/>
      <c r="F56" s="65"/>
      <c r="G56" s="24">
        <v>20</v>
      </c>
    </row>
    <row r="57" spans="1:13" s="16" customFormat="1" x14ac:dyDescent="0.25">
      <c r="A57" s="63"/>
      <c r="B57" s="22">
        <v>7</v>
      </c>
      <c r="C57" s="25">
        <v>11.072953396253727</v>
      </c>
      <c r="D57" s="23">
        <f t="shared" si="0"/>
        <v>17.072953396253727</v>
      </c>
      <c r="E57" s="65" t="s">
        <v>22</v>
      </c>
      <c r="F57" s="65"/>
      <c r="G57" s="24">
        <v>-12</v>
      </c>
    </row>
    <row r="58" spans="1:13" s="16" customFormat="1" x14ac:dyDescent="0.25">
      <c r="A58" s="63"/>
      <c r="B58" s="22">
        <v>14</v>
      </c>
      <c r="C58" s="25">
        <v>10.800508639890271</v>
      </c>
      <c r="D58" s="23">
        <f t="shared" si="0"/>
        <v>16.800508639890271</v>
      </c>
      <c r="E58" s="65"/>
      <c r="F58" s="65"/>
      <c r="G58" s="24">
        <v>-15</v>
      </c>
    </row>
    <row r="59" spans="1:13" s="16" customFormat="1" x14ac:dyDescent="0.25">
      <c r="A59" s="63"/>
      <c r="B59" s="22">
        <v>25</v>
      </c>
      <c r="C59" s="25">
        <v>10.059663043090767</v>
      </c>
      <c r="D59" s="23">
        <f t="shared" si="0"/>
        <v>16.059663043090765</v>
      </c>
      <c r="E59" s="65"/>
      <c r="F59" s="65"/>
      <c r="G59" s="24">
        <v>-17</v>
      </c>
    </row>
    <row r="60" spans="1:13" s="16" customFormat="1" x14ac:dyDescent="0.25">
      <c r="A60" s="63"/>
      <c r="B60" s="22">
        <v>35</v>
      </c>
      <c r="C60" s="25">
        <v>10.399606759501525</v>
      </c>
      <c r="D60" s="23">
        <f t="shared" si="0"/>
        <v>16.399606759501523</v>
      </c>
      <c r="E60" s="65"/>
      <c r="F60" s="65"/>
      <c r="G60" s="24">
        <v>-20</v>
      </c>
    </row>
    <row r="61" spans="1:13" s="16" customFormat="1" x14ac:dyDescent="0.25">
      <c r="A61" s="63"/>
      <c r="B61" s="26"/>
      <c r="C61" s="27"/>
      <c r="D61" s="23"/>
    </row>
    <row r="62" spans="1:13" s="16" customFormat="1" ht="15" customHeight="1" x14ac:dyDescent="0.25">
      <c r="A62" s="63" t="s">
        <v>23</v>
      </c>
      <c r="B62" s="24" t="s">
        <v>24</v>
      </c>
      <c r="C62" s="28" t="s">
        <v>25</v>
      </c>
      <c r="D62" s="28" t="s">
        <v>26</v>
      </c>
      <c r="E62" s="24"/>
      <c r="F62" s="68" t="s">
        <v>27</v>
      </c>
      <c r="G62" s="19" t="s">
        <v>25</v>
      </c>
      <c r="H62" s="19" t="s">
        <v>26</v>
      </c>
    </row>
    <row r="63" spans="1:13" s="16" customFormat="1" ht="15" customHeight="1" x14ac:dyDescent="0.25">
      <c r="A63" s="63"/>
      <c r="B63" s="29" t="s">
        <v>28</v>
      </c>
      <c r="C63" s="28">
        <f>C7</f>
        <v>15</v>
      </c>
      <c r="D63" s="28">
        <f>C6</f>
        <v>-12</v>
      </c>
      <c r="E63" s="28" t="s">
        <v>3</v>
      </c>
      <c r="F63" s="68"/>
      <c r="G63" s="30">
        <v>-20</v>
      </c>
      <c r="H63" s="19">
        <f>D64</f>
        <v>7</v>
      </c>
    </row>
    <row r="64" spans="1:13" s="16" customFormat="1" ht="15.75" customHeight="1" x14ac:dyDescent="0.25">
      <c r="A64" s="63"/>
      <c r="B64" s="29" t="s">
        <v>5</v>
      </c>
      <c r="C64" s="31">
        <v>0</v>
      </c>
      <c r="D64" s="28">
        <f>IF(C10="OTOPNÁ TĚLESA",(C8+0.25*C9)*1.1,(C8+0.25*C9*1))</f>
        <v>7</v>
      </c>
      <c r="E64" s="28" t="s">
        <v>6</v>
      </c>
      <c r="F64" s="68"/>
      <c r="G64" s="19">
        <f>D63</f>
        <v>-12</v>
      </c>
      <c r="H64" s="19">
        <f>D64</f>
        <v>7</v>
      </c>
    </row>
    <row r="65" spans="1:10" s="16" customFormat="1" ht="15" customHeight="1" x14ac:dyDescent="0.25">
      <c r="A65" s="63"/>
      <c r="B65" s="64" t="s">
        <v>29</v>
      </c>
      <c r="C65" s="64"/>
      <c r="D65" s="64"/>
      <c r="E65" s="64"/>
      <c r="F65" s="68" t="s">
        <v>30</v>
      </c>
      <c r="G65" s="19" t="s">
        <v>25</v>
      </c>
      <c r="H65" s="19" t="s">
        <v>26</v>
      </c>
    </row>
    <row r="66" spans="1:10" s="16" customFormat="1" ht="15" customHeight="1" x14ac:dyDescent="0.25">
      <c r="A66" s="63"/>
      <c r="B66" s="19" t="s">
        <v>25</v>
      </c>
      <c r="C66" s="19">
        <f>C63</f>
        <v>15</v>
      </c>
      <c r="D66" s="32">
        <f>D63</f>
        <v>-12</v>
      </c>
      <c r="E66" s="19">
        <f>D63</f>
        <v>-12</v>
      </c>
      <c r="F66" s="68"/>
      <c r="G66" s="33">
        <f>G64</f>
        <v>-12</v>
      </c>
      <c r="H66" s="19">
        <f>H63</f>
        <v>7</v>
      </c>
    </row>
    <row r="67" spans="1:10" s="16" customFormat="1" ht="15.75" customHeight="1" x14ac:dyDescent="0.25">
      <c r="A67" s="63"/>
      <c r="B67" s="19" t="s">
        <v>26</v>
      </c>
      <c r="C67" s="32">
        <f>C64</f>
        <v>0</v>
      </c>
      <c r="D67" s="19">
        <f>D64</f>
        <v>7</v>
      </c>
      <c r="E67" s="32">
        <f>C64</f>
        <v>0</v>
      </c>
      <c r="F67" s="68"/>
      <c r="G67" s="19">
        <f>G64</f>
        <v>-12</v>
      </c>
      <c r="H67" s="30">
        <v>0</v>
      </c>
    </row>
    <row r="68" spans="1:10" s="16" customFormat="1" ht="15" customHeight="1" x14ac:dyDescent="0.25">
      <c r="A68" s="63"/>
      <c r="B68" s="64" t="s">
        <v>31</v>
      </c>
      <c r="C68" s="64"/>
      <c r="D68" s="64"/>
      <c r="E68" s="64"/>
    </row>
    <row r="69" spans="1:10" s="16" customFormat="1" ht="15" customHeight="1" x14ac:dyDescent="0.25">
      <c r="A69" s="63"/>
      <c r="B69" s="19" t="s">
        <v>32</v>
      </c>
      <c r="C69" s="34" t="s">
        <v>25</v>
      </c>
      <c r="D69" s="35" t="s">
        <v>26</v>
      </c>
      <c r="E69" s="67"/>
    </row>
    <row r="70" spans="1:10" s="16" customFormat="1" ht="15" customHeight="1" x14ac:dyDescent="0.25">
      <c r="A70" s="63"/>
      <c r="B70" s="34">
        <v>1</v>
      </c>
      <c r="C70" s="34">
        <f>C63</f>
        <v>15</v>
      </c>
      <c r="D70" s="35">
        <f>C64</f>
        <v>0</v>
      </c>
      <c r="E70" s="67"/>
    </row>
    <row r="71" spans="1:10" s="16" customFormat="1" ht="15.75" customHeight="1" x14ac:dyDescent="0.25">
      <c r="A71" s="63"/>
      <c r="B71" s="34">
        <v>2</v>
      </c>
      <c r="C71" s="34">
        <f>D63</f>
        <v>-12</v>
      </c>
      <c r="D71" s="34">
        <f>D64</f>
        <v>7</v>
      </c>
      <c r="E71" s="67"/>
    </row>
    <row r="72" spans="1:10" s="16" customFormat="1" x14ac:dyDescent="0.25">
      <c r="A72" s="63"/>
      <c r="B72" s="36"/>
      <c r="C72" s="36" t="s">
        <v>33</v>
      </c>
      <c r="D72" s="36" t="s">
        <v>34</v>
      </c>
      <c r="E72" s="67"/>
    </row>
    <row r="73" spans="1:10" s="16" customFormat="1" x14ac:dyDescent="0.25">
      <c r="A73" s="63"/>
      <c r="B73" s="19" t="s">
        <v>35</v>
      </c>
      <c r="C73" s="37" cm="1">
        <f t="array" ref="C73:D73">LINEST(D70:D71,C70:C71,1)</f>
        <v>-0.25925925925925919</v>
      </c>
      <c r="D73" s="38">
        <v>3.8888888888888888</v>
      </c>
      <c r="E73" s="67"/>
    </row>
    <row r="74" spans="1:10" s="16" customFormat="1" ht="15" customHeight="1" x14ac:dyDescent="0.25">
      <c r="A74" s="63" t="s">
        <v>36</v>
      </c>
      <c r="B74" s="69" t="s">
        <v>16</v>
      </c>
      <c r="C74" s="69"/>
      <c r="D74" s="69" t="s">
        <v>37</v>
      </c>
      <c r="E74" s="69"/>
      <c r="F74" s="63"/>
      <c r="G74" s="63"/>
      <c r="H74" s="63"/>
      <c r="I74" s="63"/>
      <c r="J74" s="63"/>
    </row>
    <row r="75" spans="1:10" s="16" customFormat="1" ht="15" customHeight="1" x14ac:dyDescent="0.25">
      <c r="A75" s="63"/>
      <c r="B75" s="31" t="s">
        <v>25</v>
      </c>
      <c r="C75" s="31" t="s">
        <v>26</v>
      </c>
      <c r="D75" s="31" t="s">
        <v>25</v>
      </c>
      <c r="E75" s="31" t="s">
        <v>26</v>
      </c>
      <c r="F75" s="63"/>
      <c r="G75" s="63"/>
      <c r="H75" s="63"/>
      <c r="I75" s="63"/>
      <c r="J75" s="63"/>
    </row>
    <row r="76" spans="1:10" s="16" customFormat="1" ht="15" customHeight="1" x14ac:dyDescent="0.25">
      <c r="A76" s="63"/>
      <c r="B76" s="39">
        <f>B77</f>
        <v>-13.216173753722289</v>
      </c>
      <c r="C76" s="40">
        <f>C77</f>
        <v>7.3153043065205932</v>
      </c>
      <c r="D76" s="39">
        <f>D77</f>
        <v>5.3432054833516585</v>
      </c>
      <c r="E76" s="40">
        <f>E77</f>
        <v>2.5036133932051263</v>
      </c>
      <c r="F76" s="63"/>
      <c r="G76" s="63"/>
      <c r="H76" s="63"/>
      <c r="I76" s="63"/>
      <c r="J76" s="63"/>
    </row>
    <row r="77" spans="1:10" s="16" customFormat="1" ht="15" customHeight="1" x14ac:dyDescent="0.25">
      <c r="A77" s="63"/>
      <c r="B77" s="41">
        <f>J89</f>
        <v>-13.216173753722289</v>
      </c>
      <c r="C77" s="40">
        <f>J88</f>
        <v>7.3153043065205932</v>
      </c>
      <c r="D77" s="39">
        <f>J100</f>
        <v>5.3432054833516585</v>
      </c>
      <c r="E77" s="42">
        <f>J99</f>
        <v>2.5036133932051263</v>
      </c>
      <c r="F77" s="63"/>
      <c r="G77" s="63"/>
      <c r="H77" s="63"/>
      <c r="I77" s="63"/>
      <c r="J77" s="63"/>
    </row>
    <row r="78" spans="1:10" s="16" customFormat="1" ht="15" customHeight="1" x14ac:dyDescent="0.25">
      <c r="A78" s="63"/>
      <c r="B78" s="39">
        <f>B77</f>
        <v>-13.216173753722289</v>
      </c>
      <c r="C78" s="40">
        <v>0</v>
      </c>
      <c r="D78" s="39">
        <f>D77</f>
        <v>5.3432054833516585</v>
      </c>
      <c r="E78" s="40">
        <v>0</v>
      </c>
      <c r="F78" s="63"/>
      <c r="G78" s="63"/>
      <c r="H78" s="63"/>
      <c r="I78" s="63"/>
      <c r="J78" s="63"/>
    </row>
    <row r="79" spans="1:10" s="16" customFormat="1" ht="15" customHeight="1" x14ac:dyDescent="0.25">
      <c r="A79" s="63"/>
      <c r="B79" s="67" t="s">
        <v>38</v>
      </c>
      <c r="C79" s="67"/>
      <c r="D79" s="67"/>
      <c r="E79" s="67"/>
      <c r="F79" s="67"/>
      <c r="G79" s="67"/>
      <c r="H79" s="67"/>
      <c r="I79" s="67"/>
      <c r="J79" s="67"/>
    </row>
    <row r="80" spans="1:10" s="16" customFormat="1" ht="15" customHeight="1" x14ac:dyDescent="0.25">
      <c r="A80" s="63"/>
      <c r="B80" s="16" t="s">
        <v>39</v>
      </c>
      <c r="C80" s="16" t="s">
        <v>40</v>
      </c>
      <c r="D80" s="16" t="s">
        <v>26</v>
      </c>
      <c r="E80" s="16" t="s">
        <v>41</v>
      </c>
      <c r="F80" s="16" t="s">
        <v>42</v>
      </c>
      <c r="G80" s="16" t="s">
        <v>43</v>
      </c>
      <c r="H80" s="67" t="s">
        <v>44</v>
      </c>
      <c r="I80" s="67"/>
      <c r="J80" s="67"/>
    </row>
    <row r="81" spans="1:10" s="16" customFormat="1" ht="15" customHeight="1" x14ac:dyDescent="0.25">
      <c r="A81" s="63"/>
      <c r="B81" s="16">
        <f t="shared" ref="B81:C89" si="1">B53</f>
        <v>-20</v>
      </c>
      <c r="C81" s="16">
        <f t="shared" si="1"/>
        <v>4.8609347510954715</v>
      </c>
      <c r="D81" s="16">
        <f>$C$73*B81+$D$73</f>
        <v>9.0740740740740726</v>
      </c>
      <c r="E81" s="16">
        <f>D81-C81</f>
        <v>4.2131393229786012</v>
      </c>
      <c r="F81" s="16">
        <f>IF(SIGN(E81*E82)=1,0,1)</f>
        <v>0</v>
      </c>
      <c r="G81" s="66">
        <f>MATCH(1,F81:F89,0)</f>
        <v>2</v>
      </c>
      <c r="H81" s="16" t="s">
        <v>25</v>
      </c>
      <c r="I81" s="16" t="s">
        <v>45</v>
      </c>
      <c r="J81" s="16" t="s">
        <v>46</v>
      </c>
    </row>
    <row r="82" spans="1:10" s="16" customFormat="1" ht="15" customHeight="1" x14ac:dyDescent="0.25">
      <c r="A82" s="63"/>
      <c r="B82" s="16">
        <f t="shared" si="1"/>
        <v>-15</v>
      </c>
      <c r="C82" s="16">
        <f t="shared" si="1"/>
        <v>6.8002041684821952</v>
      </c>
      <c r="D82" s="16">
        <f t="shared" ref="D82:D89" si="2">$C$73*B82+$D$73</f>
        <v>7.7777777777777768</v>
      </c>
      <c r="E82" s="16">
        <f t="shared" ref="E82:E89" si="3">D82-C82</f>
        <v>0.97757360929558157</v>
      </c>
      <c r="F82" s="16">
        <f t="shared" ref="F82:F88" si="4">IF(SIGN(E82*E83)=1,0,1)</f>
        <v>1</v>
      </c>
      <c r="G82" s="66"/>
      <c r="H82" s="16">
        <f>INDEX(B81:B89,G81)</f>
        <v>-15</v>
      </c>
      <c r="I82" s="16">
        <f>INDEX(C81:C89,G81)</f>
        <v>6.8002041684821952</v>
      </c>
      <c r="J82" s="16">
        <f>INDEX(D81:D89,G81)</f>
        <v>7.7777777777777768</v>
      </c>
    </row>
    <row r="83" spans="1:10" s="16" customFormat="1" ht="15" customHeight="1" x14ac:dyDescent="0.25">
      <c r="A83" s="63"/>
      <c r="B83" s="16">
        <f t="shared" si="1"/>
        <v>-7</v>
      </c>
      <c r="C83" s="16">
        <f t="shared" si="1"/>
        <v>9.1102952510111201</v>
      </c>
      <c r="D83" s="16">
        <f t="shared" si="2"/>
        <v>5.7037037037037033</v>
      </c>
      <c r="E83" s="16">
        <f t="shared" si="3"/>
        <v>-3.4065915473074169</v>
      </c>
      <c r="F83" s="16">
        <f t="shared" si="4"/>
        <v>0</v>
      </c>
      <c r="G83" s="66"/>
      <c r="H83" s="16">
        <f>INDEX(B81:B89,G81+1)</f>
        <v>-7</v>
      </c>
      <c r="I83" s="16">
        <f>INDEX(C81:C89,G81+1)</f>
        <v>9.1102952510111201</v>
      </c>
      <c r="J83" s="16">
        <f>INDEX(D81:D89,G81+1)</f>
        <v>5.7037037037037033</v>
      </c>
    </row>
    <row r="84" spans="1:10" s="16" customFormat="1" ht="15" customHeight="1" x14ac:dyDescent="0.25">
      <c r="A84" s="63"/>
      <c r="B84" s="16">
        <f t="shared" si="1"/>
        <v>2</v>
      </c>
      <c r="C84" s="16">
        <f t="shared" si="1"/>
        <v>10.712522050965745</v>
      </c>
      <c r="D84" s="16">
        <f t="shared" si="2"/>
        <v>3.3703703703703702</v>
      </c>
      <c r="E84" s="16">
        <f t="shared" si="3"/>
        <v>-7.342151680595375</v>
      </c>
      <c r="F84" s="16">
        <f t="shared" si="4"/>
        <v>0</v>
      </c>
      <c r="G84" s="66"/>
      <c r="H84" s="67" t="s">
        <v>47</v>
      </c>
      <c r="I84" s="67"/>
      <c r="J84" s="67"/>
    </row>
    <row r="85" spans="1:10" s="16" customFormat="1" x14ac:dyDescent="0.25">
      <c r="A85" s="63"/>
      <c r="B85" s="16">
        <f t="shared" si="1"/>
        <v>7</v>
      </c>
      <c r="C85" s="16">
        <f t="shared" si="1"/>
        <v>11.072953396253727</v>
      </c>
      <c r="D85" s="16">
        <f t="shared" si="2"/>
        <v>2.0740740740740744</v>
      </c>
      <c r="E85" s="16">
        <f t="shared" si="3"/>
        <v>-8.9988793221796524</v>
      </c>
      <c r="F85" s="16">
        <f t="shared" si="4"/>
        <v>0</v>
      </c>
      <c r="G85" s="66"/>
      <c r="H85" s="34" t="s">
        <v>48</v>
      </c>
      <c r="I85" s="16">
        <f>SLOPE(I82:I83,H82:H83)</f>
        <v>0.28876138531611562</v>
      </c>
      <c r="J85" s="16">
        <f>SLOPE(J82:J83,H82:H83)</f>
        <v>-0.25925925925925919</v>
      </c>
    </row>
    <row r="86" spans="1:10" s="16" customFormat="1" x14ac:dyDescent="0.25">
      <c r="A86" s="63"/>
      <c r="B86" s="16">
        <f t="shared" si="1"/>
        <v>14</v>
      </c>
      <c r="C86" s="16">
        <f t="shared" si="1"/>
        <v>10.800508639890271</v>
      </c>
      <c r="D86" s="16">
        <f t="shared" si="2"/>
        <v>0.25925925925925997</v>
      </c>
      <c r="E86" s="16">
        <f t="shared" si="3"/>
        <v>-10.541249380631012</v>
      </c>
      <c r="F86" s="16">
        <f t="shared" si="4"/>
        <v>0</v>
      </c>
      <c r="G86" s="66"/>
      <c r="H86" s="34" t="s">
        <v>49</v>
      </c>
      <c r="I86" s="16">
        <f>INTERCEPT(I82:I83,H82:H83)</f>
        <v>11.13162494822393</v>
      </c>
      <c r="J86" s="16">
        <f>INTERCEPT(J82:J83,H82:H83)</f>
        <v>3.8888888888888893</v>
      </c>
    </row>
    <row r="87" spans="1:10" s="16" customFormat="1" x14ac:dyDescent="0.25">
      <c r="A87" s="63"/>
      <c r="B87" s="16">
        <f t="shared" si="1"/>
        <v>25</v>
      </c>
      <c r="C87" s="16">
        <f t="shared" si="1"/>
        <v>10.059663043090767</v>
      </c>
      <c r="D87" s="16">
        <f t="shared" si="2"/>
        <v>-2.5925925925925912</v>
      </c>
      <c r="E87" s="16">
        <f t="shared" si="3"/>
        <v>-12.652255635683359</v>
      </c>
      <c r="F87" s="16">
        <f t="shared" si="4"/>
        <v>0</v>
      </c>
      <c r="G87" s="66"/>
      <c r="H87" s="67" t="s">
        <v>50</v>
      </c>
      <c r="I87" s="67"/>
      <c r="J87" s="67"/>
    </row>
    <row r="88" spans="1:10" s="16" customFormat="1" x14ac:dyDescent="0.25">
      <c r="A88" s="63"/>
      <c r="B88" s="16">
        <f t="shared" si="1"/>
        <v>35</v>
      </c>
      <c r="C88" s="16">
        <f t="shared" si="1"/>
        <v>10.399606759501525</v>
      </c>
      <c r="D88" s="16">
        <f t="shared" si="2"/>
        <v>-5.1851851851851816</v>
      </c>
      <c r="E88" s="16">
        <f t="shared" si="3"/>
        <v>-15.584791944686707</v>
      </c>
      <c r="F88" s="16">
        <f t="shared" si="4"/>
        <v>1</v>
      </c>
      <c r="G88" s="66"/>
      <c r="H88" s="67" t="s">
        <v>51</v>
      </c>
      <c r="I88" s="67"/>
      <c r="J88" s="43">
        <f>(J85*I86-I85*J86)/(J85-I85)</f>
        <v>7.3153043065205932</v>
      </c>
    </row>
    <row r="89" spans="1:10" s="16" customFormat="1" x14ac:dyDescent="0.25">
      <c r="A89" s="63"/>
      <c r="B89" s="16">
        <f t="shared" si="1"/>
        <v>0</v>
      </c>
      <c r="C89" s="16">
        <f t="shared" si="1"/>
        <v>0</v>
      </c>
      <c r="D89" s="16">
        <f t="shared" si="2"/>
        <v>3.8888888888888888</v>
      </c>
      <c r="E89" s="16">
        <f t="shared" si="3"/>
        <v>3.8888888888888888</v>
      </c>
      <c r="F89" s="16">
        <f>H67</f>
        <v>0</v>
      </c>
      <c r="G89" s="66"/>
      <c r="H89" s="67" t="s">
        <v>52</v>
      </c>
      <c r="I89" s="67"/>
      <c r="J89" s="43">
        <f>(J88-J86)/J85</f>
        <v>-13.216173753722289</v>
      </c>
    </row>
    <row r="90" spans="1:10" s="16" customFormat="1" x14ac:dyDescent="0.25">
      <c r="A90" s="63"/>
      <c r="B90" s="67" t="s">
        <v>53</v>
      </c>
      <c r="C90" s="67"/>
      <c r="D90" s="67"/>
      <c r="E90" s="67"/>
      <c r="F90" s="67"/>
      <c r="G90" s="67"/>
      <c r="H90" s="67"/>
      <c r="I90" s="67"/>
      <c r="J90" s="67"/>
    </row>
    <row r="91" spans="1:10" s="16" customFormat="1" x14ac:dyDescent="0.25">
      <c r="A91" s="63"/>
      <c r="B91" s="16" t="s">
        <v>39</v>
      </c>
      <c r="C91" s="16" t="s">
        <v>40</v>
      </c>
      <c r="D91" s="16" t="s">
        <v>26</v>
      </c>
      <c r="E91" s="16" t="s">
        <v>41</v>
      </c>
      <c r="F91" s="16" t="s">
        <v>42</v>
      </c>
      <c r="G91" s="16" t="s">
        <v>43</v>
      </c>
      <c r="H91" s="67" t="s">
        <v>44</v>
      </c>
      <c r="I91" s="67"/>
      <c r="J91" s="67"/>
    </row>
    <row r="92" spans="1:10" s="16" customFormat="1" x14ac:dyDescent="0.25">
      <c r="A92" s="63"/>
      <c r="B92" s="16">
        <f>B53</f>
        <v>-20</v>
      </c>
      <c r="C92" s="16">
        <f>D53</f>
        <v>10.860934751095471</v>
      </c>
      <c r="D92" s="16">
        <f>$C$73*B92+$D$73</f>
        <v>9.0740740740740726</v>
      </c>
      <c r="E92" s="16">
        <f>D92-C92</f>
        <v>-1.7868606770213979</v>
      </c>
      <c r="F92" s="16">
        <f>IF(SIGN(E92*E93)=1,0,1)</f>
        <v>0</v>
      </c>
      <c r="G92" s="66">
        <f>MATCH(1,F92:F100,0)</f>
        <v>8</v>
      </c>
      <c r="H92" s="16" t="s">
        <v>25</v>
      </c>
      <c r="I92" s="16" t="s">
        <v>45</v>
      </c>
      <c r="J92" s="16" t="s">
        <v>46</v>
      </c>
    </row>
    <row r="93" spans="1:10" s="16" customFormat="1" x14ac:dyDescent="0.25">
      <c r="A93" s="63"/>
      <c r="B93" s="16">
        <f t="shared" ref="B93:B100" si="5">B54</f>
        <v>-15</v>
      </c>
      <c r="C93" s="16">
        <f t="shared" ref="C93:C100" si="6">D54</f>
        <v>12.800204168482196</v>
      </c>
      <c r="D93" s="16">
        <f t="shared" ref="D93:D100" si="7">$C$73*B93+$D$73</f>
        <v>7.7777777777777768</v>
      </c>
      <c r="E93" s="16">
        <f t="shared" ref="E93:E100" si="8">D93-C93</f>
        <v>-5.0224263907044193</v>
      </c>
      <c r="F93" s="16">
        <f t="shared" ref="F93:F99" si="9">IF(SIGN(E93*E94)=1,0,1)</f>
        <v>0</v>
      </c>
      <c r="G93" s="66"/>
      <c r="H93" s="16">
        <f>INDEX(B92:B100,G92)</f>
        <v>35</v>
      </c>
      <c r="I93" s="16">
        <f>INDEX(C92:C100,G92)</f>
        <v>16.399606759501523</v>
      </c>
      <c r="J93" s="16">
        <f>INDEX(D92:D100,G92)</f>
        <v>-5.1851851851851816</v>
      </c>
    </row>
    <row r="94" spans="1:10" s="16" customFormat="1" x14ac:dyDescent="0.25">
      <c r="A94" s="63"/>
      <c r="B94" s="16">
        <f t="shared" si="5"/>
        <v>-7</v>
      </c>
      <c r="C94" s="16">
        <f t="shared" si="6"/>
        <v>15.11029525101112</v>
      </c>
      <c r="D94" s="16">
        <f t="shared" si="7"/>
        <v>5.7037037037037033</v>
      </c>
      <c r="E94" s="16">
        <f t="shared" si="8"/>
        <v>-9.4065915473074178</v>
      </c>
      <c r="F94" s="16">
        <f t="shared" si="9"/>
        <v>0</v>
      </c>
      <c r="G94" s="66"/>
      <c r="H94" s="16">
        <f>INDEX(B92:B100,G92+1)</f>
        <v>0</v>
      </c>
      <c r="I94" s="16">
        <f>INDEX(C92:C100,G92+1)</f>
        <v>0</v>
      </c>
      <c r="J94" s="16">
        <f>INDEX(D92:D100,G92+1)</f>
        <v>3.8888888888888888</v>
      </c>
    </row>
    <row r="95" spans="1:10" s="16" customFormat="1" x14ac:dyDescent="0.25">
      <c r="A95" s="63"/>
      <c r="B95" s="16">
        <f t="shared" si="5"/>
        <v>2</v>
      </c>
      <c r="C95" s="16">
        <f t="shared" si="6"/>
        <v>16.712522050965745</v>
      </c>
      <c r="D95" s="16">
        <f t="shared" si="7"/>
        <v>3.3703703703703702</v>
      </c>
      <c r="E95" s="16">
        <f t="shared" si="8"/>
        <v>-13.342151680595375</v>
      </c>
      <c r="F95" s="16">
        <f t="shared" si="9"/>
        <v>0</v>
      </c>
      <c r="G95" s="66"/>
      <c r="H95" s="67" t="s">
        <v>47</v>
      </c>
      <c r="I95" s="67"/>
      <c r="J95" s="67"/>
    </row>
    <row r="96" spans="1:10" s="16" customFormat="1" x14ac:dyDescent="0.25">
      <c r="A96" s="63"/>
      <c r="B96" s="16">
        <f t="shared" si="5"/>
        <v>7</v>
      </c>
      <c r="C96" s="16">
        <f t="shared" si="6"/>
        <v>17.072953396253727</v>
      </c>
      <c r="D96" s="16">
        <f t="shared" si="7"/>
        <v>2.0740740740740744</v>
      </c>
      <c r="E96" s="16">
        <f t="shared" si="8"/>
        <v>-14.998879322179652</v>
      </c>
      <c r="F96" s="16">
        <f t="shared" si="9"/>
        <v>0</v>
      </c>
      <c r="G96" s="66"/>
      <c r="H96" s="34" t="s">
        <v>48</v>
      </c>
      <c r="I96" s="16">
        <f>SLOPE(I93:I94,H93:H94)</f>
        <v>0.46856019312861502</v>
      </c>
      <c r="J96" s="16">
        <f>SLOPE(J93:J94,H93:H94)</f>
        <v>-0.25925925925925919</v>
      </c>
    </row>
    <row r="97" spans="1:10" s="16" customFormat="1" x14ac:dyDescent="0.25">
      <c r="A97" s="63"/>
      <c r="B97" s="16">
        <f t="shared" si="5"/>
        <v>14</v>
      </c>
      <c r="C97" s="16">
        <f t="shared" si="6"/>
        <v>16.800508639890271</v>
      </c>
      <c r="D97" s="16">
        <f t="shared" si="7"/>
        <v>0.25925925925925997</v>
      </c>
      <c r="E97" s="16">
        <f t="shared" si="8"/>
        <v>-16.541249380631012</v>
      </c>
      <c r="F97" s="16">
        <f t="shared" si="9"/>
        <v>0</v>
      </c>
      <c r="G97" s="66"/>
      <c r="H97" s="34" t="s">
        <v>49</v>
      </c>
      <c r="I97" s="16">
        <f>INTERCEPT(I93:I94,H93:H94)</f>
        <v>-1.7763568394002505E-15</v>
      </c>
      <c r="J97" s="16">
        <f>INTERCEPT(J93:J94,H93:H94)</f>
        <v>3.8888888888888893</v>
      </c>
    </row>
    <row r="98" spans="1:10" s="16" customFormat="1" x14ac:dyDescent="0.25">
      <c r="A98" s="63"/>
      <c r="B98" s="16">
        <f t="shared" si="5"/>
        <v>25</v>
      </c>
      <c r="C98" s="16">
        <f t="shared" si="6"/>
        <v>16.059663043090765</v>
      </c>
      <c r="D98" s="16">
        <f t="shared" si="7"/>
        <v>-2.5925925925925912</v>
      </c>
      <c r="E98" s="16">
        <f t="shared" si="8"/>
        <v>-18.652255635683357</v>
      </c>
      <c r="F98" s="16">
        <f t="shared" si="9"/>
        <v>0</v>
      </c>
      <c r="G98" s="66"/>
      <c r="H98" s="67" t="s">
        <v>50</v>
      </c>
      <c r="I98" s="67"/>
      <c r="J98" s="67"/>
    </row>
    <row r="99" spans="1:10" s="16" customFormat="1" x14ac:dyDescent="0.25">
      <c r="A99" s="63"/>
      <c r="B99" s="16">
        <f t="shared" si="5"/>
        <v>35</v>
      </c>
      <c r="C99" s="16">
        <f t="shared" si="6"/>
        <v>16.399606759501523</v>
      </c>
      <c r="D99" s="16">
        <f t="shared" si="7"/>
        <v>-5.1851851851851816</v>
      </c>
      <c r="E99" s="16">
        <f t="shared" si="8"/>
        <v>-21.584791944686707</v>
      </c>
      <c r="F99" s="16">
        <f t="shared" si="9"/>
        <v>1</v>
      </c>
      <c r="G99" s="66"/>
      <c r="H99" s="67" t="s">
        <v>51</v>
      </c>
      <c r="I99" s="67"/>
      <c r="J99" s="43">
        <f>(J96*I97-I96*J97)/(J96-I96)</f>
        <v>2.5036133932051263</v>
      </c>
    </row>
    <row r="100" spans="1:10" s="16" customFormat="1" x14ac:dyDescent="0.25">
      <c r="A100" s="63"/>
      <c r="B100" s="16">
        <f t="shared" si="5"/>
        <v>0</v>
      </c>
      <c r="C100" s="16">
        <f t="shared" si="6"/>
        <v>0</v>
      </c>
      <c r="D100" s="16">
        <f t="shared" si="7"/>
        <v>3.8888888888888888</v>
      </c>
      <c r="E100" s="16">
        <f t="shared" si="8"/>
        <v>3.8888888888888888</v>
      </c>
      <c r="F100" s="16">
        <f>F89</f>
        <v>0</v>
      </c>
      <c r="G100" s="66"/>
      <c r="H100" s="67" t="s">
        <v>52</v>
      </c>
      <c r="I100" s="67"/>
      <c r="J100" s="43">
        <f>(J99-J97)/J96</f>
        <v>5.3432054833516585</v>
      </c>
    </row>
    <row r="101" spans="1:10" s="16" customFormat="1" ht="15" customHeight="1" x14ac:dyDescent="0.25">
      <c r="A101" s="63" t="s">
        <v>54</v>
      </c>
      <c r="B101" s="64" t="s">
        <v>55</v>
      </c>
      <c r="C101" s="64"/>
      <c r="D101" s="64"/>
      <c r="E101" s="64"/>
      <c r="F101" s="64"/>
      <c r="G101" s="64"/>
      <c r="H101" s="64"/>
      <c r="I101" s="64"/>
      <c r="J101" s="64"/>
    </row>
    <row r="102" spans="1:10" s="16" customFormat="1" ht="15" customHeight="1" x14ac:dyDescent="0.25">
      <c r="A102" s="63"/>
      <c r="B102" s="19" t="s">
        <v>32</v>
      </c>
      <c r="C102" s="34" t="s">
        <v>25</v>
      </c>
      <c r="D102" s="35" t="s">
        <v>26</v>
      </c>
      <c r="E102" s="67"/>
      <c r="F102" s="67"/>
      <c r="G102" s="67"/>
      <c r="H102" s="67"/>
      <c r="I102" s="67"/>
      <c r="J102" s="67"/>
    </row>
    <row r="103" spans="1:10" s="16" customFormat="1" ht="15" customHeight="1" x14ac:dyDescent="0.25">
      <c r="A103" s="63"/>
      <c r="B103" s="34">
        <v>1</v>
      </c>
      <c r="C103" s="34">
        <f>G66-0.01</f>
        <v>-12.01</v>
      </c>
      <c r="D103" s="35">
        <f>H66</f>
        <v>7</v>
      </c>
      <c r="E103" s="67"/>
      <c r="F103" s="67"/>
      <c r="G103" s="67"/>
      <c r="H103" s="67"/>
      <c r="I103" s="67"/>
      <c r="J103" s="67"/>
    </row>
    <row r="104" spans="1:10" s="16" customFormat="1" ht="15" customHeight="1" x14ac:dyDescent="0.25">
      <c r="A104" s="63"/>
      <c r="B104" s="34">
        <v>2</v>
      </c>
      <c r="C104" s="34">
        <f>G67</f>
        <v>-12</v>
      </c>
      <c r="D104" s="34">
        <f>H67</f>
        <v>0</v>
      </c>
      <c r="E104" s="67"/>
      <c r="F104" s="67"/>
      <c r="G104" s="67"/>
      <c r="H104" s="67"/>
      <c r="I104" s="67"/>
      <c r="J104" s="67"/>
    </row>
    <row r="105" spans="1:10" s="16" customFormat="1" ht="15.75" customHeight="1" x14ac:dyDescent="0.25">
      <c r="A105" s="63"/>
      <c r="B105" s="36"/>
      <c r="C105" s="36" t="s">
        <v>33</v>
      </c>
      <c r="D105" s="36" t="s">
        <v>34</v>
      </c>
      <c r="E105" s="67"/>
      <c r="F105" s="67"/>
      <c r="G105" s="67"/>
      <c r="H105" s="67"/>
      <c r="I105" s="67"/>
      <c r="J105" s="67"/>
    </row>
    <row r="106" spans="1:10" s="16" customFormat="1" ht="15.75" customHeight="1" x14ac:dyDescent="0.25">
      <c r="A106" s="63"/>
      <c r="B106" s="19" t="s">
        <v>35</v>
      </c>
      <c r="C106" s="44" cm="1">
        <f t="array" ref="C106:D106">LINEST(D103:D104,C103:C104,1)</f>
        <v>-700.00000000001489</v>
      </c>
      <c r="D106" s="38">
        <v>-8400.0000000001783</v>
      </c>
      <c r="E106" s="67"/>
      <c r="F106" s="67"/>
      <c r="G106" s="67"/>
      <c r="H106" s="67"/>
      <c r="I106" s="67"/>
      <c r="J106" s="67"/>
    </row>
    <row r="107" spans="1:10" s="16" customFormat="1" ht="15" customHeight="1" x14ac:dyDescent="0.25">
      <c r="A107" s="63"/>
      <c r="B107" s="67" t="s">
        <v>38</v>
      </c>
      <c r="C107" s="67"/>
      <c r="D107" s="67"/>
      <c r="E107" s="67"/>
      <c r="F107" s="67"/>
      <c r="G107" s="67"/>
      <c r="H107" s="67"/>
      <c r="I107" s="67"/>
      <c r="J107" s="67"/>
    </row>
    <row r="108" spans="1:10" s="16" customFormat="1" ht="15" customHeight="1" x14ac:dyDescent="0.25">
      <c r="A108" s="63"/>
      <c r="B108" s="16" t="s">
        <v>39</v>
      </c>
      <c r="C108" s="16" t="s">
        <v>40</v>
      </c>
      <c r="D108" s="16" t="s">
        <v>26</v>
      </c>
      <c r="E108" s="16" t="s">
        <v>41</v>
      </c>
      <c r="F108" s="16" t="s">
        <v>42</v>
      </c>
      <c r="G108" s="16" t="s">
        <v>43</v>
      </c>
      <c r="H108" s="67" t="s">
        <v>44</v>
      </c>
      <c r="I108" s="67"/>
      <c r="J108" s="67"/>
    </row>
    <row r="109" spans="1:10" s="16" customFormat="1" ht="15" customHeight="1" x14ac:dyDescent="0.25">
      <c r="A109" s="63"/>
      <c r="B109" s="16">
        <f>B53</f>
        <v>-20</v>
      </c>
      <c r="C109" s="16">
        <f>C53</f>
        <v>4.8609347510954715</v>
      </c>
      <c r="D109" s="16">
        <f>$C$106*B109+$D$106</f>
        <v>5600.0000000001201</v>
      </c>
      <c r="E109" s="16">
        <f t="shared" ref="E109:E117" si="10">D109-C109</f>
        <v>5595.1390652490245</v>
      </c>
      <c r="F109" s="16">
        <f>IF(SIGN(E109*E110)=1,0,1)</f>
        <v>0</v>
      </c>
      <c r="G109" s="66">
        <f>MATCH(1,F109:F117,0)</f>
        <v>2</v>
      </c>
      <c r="H109" s="16" t="s">
        <v>25</v>
      </c>
      <c r="I109" s="16" t="s">
        <v>45</v>
      </c>
      <c r="J109" s="16" t="s">
        <v>46</v>
      </c>
    </row>
    <row r="110" spans="1:10" s="16" customFormat="1" ht="15" customHeight="1" x14ac:dyDescent="0.25">
      <c r="A110" s="63"/>
      <c r="B110" s="16">
        <f t="shared" ref="B110:C117" si="11">B54</f>
        <v>-15</v>
      </c>
      <c r="C110" s="16">
        <f t="shared" si="11"/>
        <v>6.8002041684821952</v>
      </c>
      <c r="D110" s="16">
        <f>$C$106*B110+$D$106</f>
        <v>2100.0000000000455</v>
      </c>
      <c r="E110" s="16">
        <f t="shared" si="10"/>
        <v>2093.1997958315633</v>
      </c>
      <c r="F110" s="16">
        <f t="shared" ref="F110:F116" si="12">IF(SIGN(E110*E111)=1,0,1)</f>
        <v>1</v>
      </c>
      <c r="G110" s="66"/>
      <c r="H110" s="16">
        <f>INDEX(B109:B117,G109)</f>
        <v>-15</v>
      </c>
      <c r="I110" s="16">
        <f>INDEX(C109:C117,G109)</f>
        <v>6.8002041684821952</v>
      </c>
      <c r="J110" s="16">
        <f>INDEX(D109:D117,G109)</f>
        <v>2100.0000000000455</v>
      </c>
    </row>
    <row r="111" spans="1:10" s="16" customFormat="1" ht="15" customHeight="1" x14ac:dyDescent="0.25">
      <c r="A111" s="63"/>
      <c r="B111" s="16">
        <f t="shared" si="11"/>
        <v>-7</v>
      </c>
      <c r="C111" s="16">
        <f t="shared" si="11"/>
        <v>9.1102952510111201</v>
      </c>
      <c r="D111" s="16">
        <f t="shared" ref="D111:D117" si="13">$C$106*B111+$D$106</f>
        <v>-3500.0000000000737</v>
      </c>
      <c r="E111" s="16">
        <f t="shared" si="10"/>
        <v>-3509.1102952510846</v>
      </c>
      <c r="F111" s="16">
        <f t="shared" si="12"/>
        <v>0</v>
      </c>
      <c r="G111" s="66"/>
      <c r="H111" s="16">
        <f>INDEX(B109:B117,G109+1)</f>
        <v>-7</v>
      </c>
      <c r="I111" s="16">
        <f>INDEX(C109:C117,G109+1)</f>
        <v>9.1102952510111201</v>
      </c>
      <c r="J111" s="16">
        <f>INDEX(D109:D117,G109+1)</f>
        <v>-3500.0000000000737</v>
      </c>
    </row>
    <row r="112" spans="1:10" s="16" customFormat="1" ht="15" customHeight="1" x14ac:dyDescent="0.25">
      <c r="A112" s="63"/>
      <c r="B112" s="16">
        <f t="shared" si="11"/>
        <v>2</v>
      </c>
      <c r="C112" s="16">
        <f t="shared" si="11"/>
        <v>10.712522050965745</v>
      </c>
      <c r="D112" s="16">
        <f t="shared" si="13"/>
        <v>-9800.0000000002074</v>
      </c>
      <c r="E112" s="16">
        <f t="shared" si="10"/>
        <v>-9810.7125220511734</v>
      </c>
      <c r="F112" s="16">
        <f t="shared" si="12"/>
        <v>0</v>
      </c>
      <c r="G112" s="66"/>
      <c r="H112" s="67" t="s">
        <v>47</v>
      </c>
      <c r="I112" s="67"/>
      <c r="J112" s="67"/>
    </row>
    <row r="113" spans="1:11" s="16" customFormat="1" ht="15" customHeight="1" x14ac:dyDescent="0.25">
      <c r="A113" s="63"/>
      <c r="B113" s="16">
        <f t="shared" si="11"/>
        <v>7</v>
      </c>
      <c r="C113" s="16">
        <f t="shared" si="11"/>
        <v>11.072953396253727</v>
      </c>
      <c r="D113" s="16">
        <f>$C$106*B113+$D$106</f>
        <v>-13300.000000000284</v>
      </c>
      <c r="E113" s="16">
        <f t="shared" si="10"/>
        <v>-13311.072953396537</v>
      </c>
      <c r="F113" s="16">
        <f t="shared" si="12"/>
        <v>0</v>
      </c>
      <c r="G113" s="66"/>
      <c r="H113" s="34" t="s">
        <v>48</v>
      </c>
      <c r="I113" s="16">
        <f>SLOPE(I110:I111,H110:H111)</f>
        <v>0.28876138531611562</v>
      </c>
      <c r="J113" s="16">
        <f>SLOPE(J110:J111,H110:H111)</f>
        <v>-700.00000000001489</v>
      </c>
    </row>
    <row r="114" spans="1:11" s="16" customFormat="1" ht="15" customHeight="1" x14ac:dyDescent="0.25">
      <c r="A114" s="63"/>
      <c r="B114" s="16">
        <f t="shared" si="11"/>
        <v>14</v>
      </c>
      <c r="C114" s="16">
        <f t="shared" si="11"/>
        <v>10.800508639890271</v>
      </c>
      <c r="D114" s="16">
        <f t="shared" si="13"/>
        <v>-18200.000000000386</v>
      </c>
      <c r="E114" s="16">
        <f t="shared" si="10"/>
        <v>-18210.800508640277</v>
      </c>
      <c r="F114" s="16">
        <f t="shared" si="12"/>
        <v>0</v>
      </c>
      <c r="G114" s="66"/>
      <c r="H114" s="34" t="s">
        <v>49</v>
      </c>
      <c r="I114" s="16">
        <f>INTERCEPT(I110:I111,H110:H111)</f>
        <v>11.13162494822393</v>
      </c>
      <c r="J114" s="16">
        <f>INTERCEPT(J110:J111,H110:H111)</f>
        <v>-8400.0000000001783</v>
      </c>
    </row>
    <row r="115" spans="1:11" s="16" customFormat="1" ht="15.75" customHeight="1" x14ac:dyDescent="0.25">
      <c r="A115" s="63"/>
      <c r="B115" s="16">
        <f t="shared" si="11"/>
        <v>25</v>
      </c>
      <c r="C115" s="16">
        <f t="shared" si="11"/>
        <v>10.059663043090767</v>
      </c>
      <c r="D115" s="16">
        <f t="shared" si="13"/>
        <v>-25900.000000000549</v>
      </c>
      <c r="E115" s="16">
        <f t="shared" si="10"/>
        <v>-25910.059663043641</v>
      </c>
      <c r="F115" s="16">
        <f t="shared" si="12"/>
        <v>0</v>
      </c>
      <c r="G115" s="66"/>
      <c r="H115" s="67" t="s">
        <v>50</v>
      </c>
      <c r="I115" s="67"/>
      <c r="J115" s="67"/>
      <c r="K115" s="45" t="s">
        <v>56</v>
      </c>
    </row>
    <row r="116" spans="1:11" s="16" customFormat="1" ht="15" customHeight="1" x14ac:dyDescent="0.25">
      <c r="A116" s="63"/>
      <c r="B116" s="16">
        <f t="shared" si="11"/>
        <v>35</v>
      </c>
      <c r="C116" s="16">
        <f t="shared" si="11"/>
        <v>10.399606759501525</v>
      </c>
      <c r="D116" s="16">
        <f t="shared" si="13"/>
        <v>-32900.000000000698</v>
      </c>
      <c r="E116" s="16">
        <f t="shared" si="10"/>
        <v>-32910.399606760198</v>
      </c>
      <c r="F116" s="16">
        <f t="shared" si="12"/>
        <v>0</v>
      </c>
      <c r="G116" s="66"/>
      <c r="H116" s="67" t="s">
        <v>52</v>
      </c>
      <c r="I116" s="67"/>
      <c r="J116" s="43">
        <f>(J113*I114-I113*J114)/(J113-I113)</f>
        <v>7.6633270773691269</v>
      </c>
      <c r="K116" s="16">
        <f>J116</f>
        <v>7.6633270773691269</v>
      </c>
    </row>
    <row r="117" spans="1:11" s="16" customFormat="1" ht="15.75" customHeight="1" x14ac:dyDescent="0.25">
      <c r="A117" s="63"/>
      <c r="B117" s="16">
        <f t="shared" si="11"/>
        <v>0</v>
      </c>
      <c r="C117" s="16">
        <f t="shared" si="11"/>
        <v>0</v>
      </c>
      <c r="D117" s="16">
        <f t="shared" si="13"/>
        <v>-8400.0000000001783</v>
      </c>
      <c r="E117" s="16">
        <f t="shared" si="10"/>
        <v>-8400.0000000001783</v>
      </c>
      <c r="F117" s="16">
        <f>F89</f>
        <v>0</v>
      </c>
      <c r="G117" s="66"/>
      <c r="H117" s="67" t="s">
        <v>51</v>
      </c>
      <c r="I117" s="67"/>
      <c r="J117" s="43">
        <f>ROUND((J116-J114)/J113,1)</f>
        <v>-12</v>
      </c>
      <c r="K117" s="33">
        <f>G63</f>
        <v>-20</v>
      </c>
    </row>
    <row r="118" spans="1:11" s="16" customFormat="1" ht="15" customHeight="1" x14ac:dyDescent="0.25">
      <c r="A118" s="63"/>
      <c r="B118" s="67" t="s">
        <v>53</v>
      </c>
      <c r="C118" s="67"/>
      <c r="D118" s="67"/>
      <c r="E118" s="67"/>
      <c r="F118" s="67"/>
      <c r="G118" s="67"/>
      <c r="H118" s="67"/>
      <c r="I118" s="67"/>
      <c r="J118" s="67"/>
    </row>
    <row r="119" spans="1:11" s="16" customFormat="1" ht="15" customHeight="1" x14ac:dyDescent="0.25">
      <c r="A119" s="63"/>
      <c r="B119" s="16" t="s">
        <v>39</v>
      </c>
      <c r="C119" s="16" t="s">
        <v>40</v>
      </c>
      <c r="D119" s="16" t="s">
        <v>26</v>
      </c>
      <c r="E119" s="16" t="s">
        <v>41</v>
      </c>
      <c r="F119" s="16" t="s">
        <v>42</v>
      </c>
      <c r="G119" s="16" t="s">
        <v>43</v>
      </c>
      <c r="H119" s="67" t="s">
        <v>44</v>
      </c>
      <c r="I119" s="67"/>
      <c r="J119" s="67"/>
    </row>
    <row r="120" spans="1:11" s="16" customFormat="1" ht="15" customHeight="1" x14ac:dyDescent="0.25">
      <c r="A120" s="63"/>
      <c r="B120" s="16">
        <f>B109</f>
        <v>-20</v>
      </c>
      <c r="C120" s="16">
        <f>D53</f>
        <v>10.860934751095471</v>
      </c>
      <c r="D120" s="16">
        <f>$C$106*B120+$D$106</f>
        <v>5600.0000000001201</v>
      </c>
      <c r="E120" s="16">
        <f>D120-C120</f>
        <v>5589.1390652490245</v>
      </c>
      <c r="F120" s="16">
        <f>IF(SIGN(E120*E121)=1,0,1)</f>
        <v>0</v>
      </c>
      <c r="G120" s="66">
        <f>MATCH(1,F120:F128,0)</f>
        <v>2</v>
      </c>
      <c r="H120" s="16" t="s">
        <v>25</v>
      </c>
      <c r="I120" s="16" t="s">
        <v>45</v>
      </c>
      <c r="J120" s="16" t="s">
        <v>46</v>
      </c>
    </row>
    <row r="121" spans="1:11" s="16" customFormat="1" ht="15" customHeight="1" x14ac:dyDescent="0.25">
      <c r="A121" s="63"/>
      <c r="B121" s="16">
        <f t="shared" ref="B121:B128" si="14">B110</f>
        <v>-15</v>
      </c>
      <c r="C121" s="16">
        <f t="shared" ref="C121:C128" si="15">D54</f>
        <v>12.800204168482196</v>
      </c>
      <c r="D121" s="16">
        <f t="shared" ref="D121:D128" si="16">$C$106*B121+$D$106</f>
        <v>2100.0000000000455</v>
      </c>
      <c r="E121" s="16">
        <f t="shared" ref="E121:E128" si="17">D121-C121</f>
        <v>2087.1997958315633</v>
      </c>
      <c r="F121" s="16">
        <f t="shared" ref="F121:F127" si="18">IF(SIGN(E121*E122)=1,0,1)</f>
        <v>1</v>
      </c>
      <c r="G121" s="66"/>
      <c r="H121" s="16">
        <f>INDEX(B120:B128,G120)</f>
        <v>-15</v>
      </c>
      <c r="I121" s="16">
        <f>INDEX(C120:C128,G120)</f>
        <v>12.800204168482196</v>
      </c>
      <c r="J121" s="16">
        <f>INDEX(D120:D128,G120)</f>
        <v>2100.0000000000455</v>
      </c>
    </row>
    <row r="122" spans="1:11" s="16" customFormat="1" ht="15" customHeight="1" x14ac:dyDescent="0.25">
      <c r="A122" s="63"/>
      <c r="B122" s="16">
        <f t="shared" si="14"/>
        <v>-7</v>
      </c>
      <c r="C122" s="16">
        <f t="shared" si="15"/>
        <v>15.11029525101112</v>
      </c>
      <c r="D122" s="16">
        <f t="shared" si="16"/>
        <v>-3500.0000000000737</v>
      </c>
      <c r="E122" s="16">
        <f t="shared" si="17"/>
        <v>-3515.1102952510846</v>
      </c>
      <c r="F122" s="16">
        <f t="shared" si="18"/>
        <v>0</v>
      </c>
      <c r="G122" s="66"/>
      <c r="H122" s="16">
        <f>INDEX(B120:B128,G120+1)</f>
        <v>-7</v>
      </c>
      <c r="I122" s="16">
        <f>INDEX(C120:C128,G120+1)</f>
        <v>15.11029525101112</v>
      </c>
      <c r="J122" s="16">
        <f>INDEX(D120:D128,G120+1)</f>
        <v>-3500.0000000000737</v>
      </c>
    </row>
    <row r="123" spans="1:11" s="16" customFormat="1" ht="15" customHeight="1" x14ac:dyDescent="0.25">
      <c r="A123" s="63"/>
      <c r="B123" s="16">
        <f t="shared" si="14"/>
        <v>2</v>
      </c>
      <c r="C123" s="16">
        <f t="shared" si="15"/>
        <v>16.712522050965745</v>
      </c>
      <c r="D123" s="16">
        <f t="shared" si="16"/>
        <v>-9800.0000000002074</v>
      </c>
      <c r="E123" s="16">
        <f t="shared" si="17"/>
        <v>-9816.7125220511734</v>
      </c>
      <c r="F123" s="16">
        <f t="shared" si="18"/>
        <v>0</v>
      </c>
      <c r="G123" s="66"/>
      <c r="H123" s="67" t="s">
        <v>47</v>
      </c>
      <c r="I123" s="67"/>
      <c r="J123" s="67"/>
    </row>
    <row r="124" spans="1:11" s="16" customFormat="1" ht="15" customHeight="1" x14ac:dyDescent="0.25">
      <c r="A124" s="63"/>
      <c r="B124" s="16">
        <f t="shared" si="14"/>
        <v>7</v>
      </c>
      <c r="C124" s="16">
        <f t="shared" si="15"/>
        <v>17.072953396253727</v>
      </c>
      <c r="D124" s="16">
        <f t="shared" si="16"/>
        <v>-13300.000000000284</v>
      </c>
      <c r="E124" s="16">
        <f t="shared" si="17"/>
        <v>-13317.072953396537</v>
      </c>
      <c r="F124" s="16">
        <f t="shared" si="18"/>
        <v>0</v>
      </c>
      <c r="G124" s="66"/>
      <c r="H124" s="34" t="s">
        <v>48</v>
      </c>
      <c r="I124" s="16">
        <f>SLOPE(I121:I122,H121:H122)</f>
        <v>0.2887613853161155</v>
      </c>
      <c r="J124" s="16">
        <f>SLOPE(J121:J122,H121:H122)</f>
        <v>-700.00000000001489</v>
      </c>
    </row>
    <row r="125" spans="1:11" s="16" customFormat="1" ht="15" customHeight="1" x14ac:dyDescent="0.25">
      <c r="A125" s="63"/>
      <c r="B125" s="16">
        <f t="shared" si="14"/>
        <v>14</v>
      </c>
      <c r="C125" s="16">
        <f t="shared" si="15"/>
        <v>16.800508639890271</v>
      </c>
      <c r="D125" s="16">
        <f t="shared" si="16"/>
        <v>-18200.000000000386</v>
      </c>
      <c r="E125" s="16">
        <f>D125-C125</f>
        <v>-18216.800508640277</v>
      </c>
      <c r="F125" s="16">
        <f>IF(SIGN(E125*E126)=1,0,1)</f>
        <v>0</v>
      </c>
      <c r="G125" s="66"/>
      <c r="H125" s="34" t="s">
        <v>49</v>
      </c>
      <c r="I125" s="16">
        <f>INTERCEPT(I121:I122,H121:H122)</f>
        <v>17.13162494822393</v>
      </c>
      <c r="J125" s="16">
        <f>INTERCEPT(J121:J122,H121:H122)</f>
        <v>-8400.0000000001783</v>
      </c>
    </row>
    <row r="126" spans="1:11" s="16" customFormat="1" ht="15.75" customHeight="1" x14ac:dyDescent="0.25">
      <c r="A126" s="63"/>
      <c r="B126" s="16">
        <f t="shared" si="14"/>
        <v>25</v>
      </c>
      <c r="C126" s="16">
        <f t="shared" si="15"/>
        <v>16.059663043090765</v>
      </c>
      <c r="D126" s="16">
        <f t="shared" si="16"/>
        <v>-25900.000000000549</v>
      </c>
      <c r="E126" s="16">
        <f t="shared" si="17"/>
        <v>-25916.059663043641</v>
      </c>
      <c r="F126" s="16">
        <f t="shared" si="18"/>
        <v>0</v>
      </c>
      <c r="G126" s="66"/>
      <c r="H126" s="67" t="s">
        <v>50</v>
      </c>
      <c r="I126" s="67"/>
      <c r="J126" s="67"/>
      <c r="K126" s="45" t="s">
        <v>56</v>
      </c>
    </row>
    <row r="127" spans="1:11" s="16" customFormat="1" x14ac:dyDescent="0.25">
      <c r="A127" s="63"/>
      <c r="B127" s="16">
        <f t="shared" si="14"/>
        <v>35</v>
      </c>
      <c r="C127" s="16">
        <f t="shared" si="15"/>
        <v>16.399606759501523</v>
      </c>
      <c r="D127" s="16">
        <f t="shared" si="16"/>
        <v>-32900.000000000698</v>
      </c>
      <c r="E127" s="16">
        <f t="shared" si="17"/>
        <v>-32916.399606760198</v>
      </c>
      <c r="F127" s="16">
        <f t="shared" si="18"/>
        <v>0</v>
      </c>
      <c r="G127" s="66"/>
      <c r="H127" s="67" t="s">
        <v>52</v>
      </c>
      <c r="I127" s="67"/>
      <c r="J127" s="43">
        <f>(J124*I125-I124*J125)/(J124-I124)</f>
        <v>13.660853000377703</v>
      </c>
      <c r="K127" s="16">
        <f>J127</f>
        <v>13.660853000377703</v>
      </c>
    </row>
    <row r="128" spans="1:11" s="16" customFormat="1" x14ac:dyDescent="0.25">
      <c r="A128" s="63"/>
      <c r="B128" s="16">
        <f t="shared" si="14"/>
        <v>0</v>
      </c>
      <c r="C128" s="16">
        <f t="shared" si="15"/>
        <v>0</v>
      </c>
      <c r="D128" s="16">
        <f t="shared" si="16"/>
        <v>-8400.0000000001783</v>
      </c>
      <c r="E128" s="16">
        <f t="shared" si="17"/>
        <v>-8400.0000000001783</v>
      </c>
      <c r="F128" s="16">
        <f>F89</f>
        <v>0</v>
      </c>
      <c r="G128" s="66"/>
      <c r="H128" s="67" t="s">
        <v>51</v>
      </c>
      <c r="I128" s="67"/>
      <c r="J128" s="43">
        <f>ROUND((J127-J125)/J124,1)</f>
        <v>-12</v>
      </c>
      <c r="K128" s="33">
        <f>G63</f>
        <v>-20</v>
      </c>
    </row>
    <row r="129" s="16" customFormat="1" x14ac:dyDescent="0.25"/>
    <row r="130" s="16" customFormat="1" x14ac:dyDescent="0.25"/>
    <row r="131" s="16" customFormat="1" x14ac:dyDescent="0.25"/>
    <row r="132" s="16" customFormat="1" x14ac:dyDescent="0.25"/>
    <row r="133" s="16" customFormat="1" x14ac:dyDescent="0.25"/>
    <row r="134" s="16" customFormat="1" x14ac:dyDescent="0.25"/>
    <row r="135" s="16" customFormat="1" x14ac:dyDescent="0.25"/>
    <row r="136" s="16" customFormat="1" x14ac:dyDescent="0.25"/>
    <row r="137" s="16" customFormat="1" x14ac:dyDescent="0.25"/>
    <row r="138" s="16" customFormat="1" x14ac:dyDescent="0.25"/>
    <row r="139" s="16" customFormat="1" x14ac:dyDescent="0.25"/>
    <row r="140" s="16" customFormat="1" x14ac:dyDescent="0.25"/>
    <row r="141" s="16" customFormat="1" x14ac:dyDescent="0.25"/>
    <row r="142" s="16" customFormat="1" x14ac:dyDescent="0.25"/>
    <row r="143" s="16" customFormat="1" x14ac:dyDescent="0.25"/>
    <row r="144" s="16" customFormat="1" x14ac:dyDescent="0.25"/>
    <row r="145" s="16" customFormat="1" x14ac:dyDescent="0.25"/>
    <row r="146" s="16" customFormat="1" x14ac:dyDescent="0.25"/>
    <row r="147" s="16" customFormat="1" x14ac:dyDescent="0.25"/>
    <row r="148" s="16" customFormat="1" x14ac:dyDescent="0.25"/>
    <row r="149" s="16" customFormat="1" x14ac:dyDescent="0.25"/>
    <row r="150" s="16" customFormat="1" x14ac:dyDescent="0.25"/>
    <row r="151" s="16" customFormat="1" x14ac:dyDescent="0.25"/>
    <row r="152" s="16" customFormat="1" x14ac:dyDescent="0.25"/>
    <row r="153" s="16" customFormat="1" x14ac:dyDescent="0.25"/>
    <row r="154" s="16" customFormat="1" x14ac:dyDescent="0.25"/>
    <row r="155" s="16" customFormat="1" x14ac:dyDescent="0.25"/>
    <row r="156" s="16" customFormat="1" x14ac:dyDescent="0.25"/>
    <row r="157" s="16" customFormat="1" x14ac:dyDescent="0.25"/>
    <row r="158" s="16" customFormat="1" x14ac:dyDescent="0.25"/>
    <row r="159" s="16" customFormat="1" x14ac:dyDescent="0.25"/>
    <row r="160" s="16" customFormat="1" x14ac:dyDescent="0.25"/>
    <row r="161" s="16" customFormat="1" x14ac:dyDescent="0.25"/>
    <row r="162" s="16" customFormat="1" x14ac:dyDescent="0.25"/>
    <row r="163" s="16" customFormat="1" x14ac:dyDescent="0.25"/>
    <row r="164" s="16" customFormat="1" x14ac:dyDescent="0.25"/>
    <row r="165" s="16" customFormat="1" x14ac:dyDescent="0.25"/>
    <row r="166" s="16" customFormat="1" x14ac:dyDescent="0.25"/>
    <row r="167" s="16" customFormat="1" x14ac:dyDescent="0.25"/>
    <row r="168" s="16" customFormat="1" x14ac:dyDescent="0.25"/>
    <row r="169" s="16" customFormat="1" x14ac:dyDescent="0.25"/>
    <row r="170" s="16" customFormat="1" x14ac:dyDescent="0.25"/>
    <row r="171" s="16" customFormat="1" x14ac:dyDescent="0.25"/>
    <row r="172" s="16" customFormat="1" x14ac:dyDescent="0.25"/>
    <row r="173" s="16" customFormat="1" x14ac:dyDescent="0.25"/>
    <row r="174" s="16" customFormat="1" x14ac:dyDescent="0.25"/>
    <row r="175" s="16" customFormat="1" x14ac:dyDescent="0.25"/>
    <row r="176" s="16" customFormat="1" x14ac:dyDescent="0.25"/>
    <row r="177" s="16" customFormat="1" x14ac:dyDescent="0.25"/>
    <row r="178" s="16" customFormat="1" x14ac:dyDescent="0.25"/>
    <row r="179" s="16" customFormat="1" x14ac:dyDescent="0.25"/>
    <row r="180" s="16" customFormat="1" x14ac:dyDescent="0.25"/>
    <row r="181" s="16" customFormat="1" x14ac:dyDescent="0.25"/>
    <row r="182" s="16" customFormat="1" x14ac:dyDescent="0.25"/>
    <row r="183" s="16" customFormat="1" x14ac:dyDescent="0.25"/>
    <row r="184" s="16" customFormat="1" x14ac:dyDescent="0.25"/>
    <row r="185" s="16" customFormat="1" x14ac:dyDescent="0.25"/>
    <row r="186" s="16" customFormat="1" x14ac:dyDescent="0.25"/>
    <row r="187" s="16" customFormat="1" x14ac:dyDescent="0.25"/>
    <row r="188" s="16" customFormat="1" x14ac:dyDescent="0.25"/>
    <row r="189" s="16" customFormat="1" x14ac:dyDescent="0.25"/>
    <row r="190" s="16" customFormat="1" x14ac:dyDescent="0.25"/>
    <row r="191" s="16" customFormat="1" x14ac:dyDescent="0.25"/>
    <row r="192" s="16" customFormat="1" x14ac:dyDescent="0.25"/>
    <row r="193" s="16" customFormat="1" x14ac:dyDescent="0.25"/>
    <row r="194" s="16" customFormat="1" x14ac:dyDescent="0.25"/>
    <row r="195" s="16" customFormat="1" x14ac:dyDescent="0.25"/>
    <row r="196" s="16" customFormat="1" x14ac:dyDescent="0.25"/>
    <row r="197" s="16" customFormat="1" x14ac:dyDescent="0.25"/>
    <row r="198" s="16" customFormat="1" x14ac:dyDescent="0.25"/>
    <row r="199" s="16" customFormat="1" x14ac:dyDescent="0.25"/>
    <row r="200" s="16" customFormat="1" x14ac:dyDescent="0.25"/>
    <row r="201" s="16" customFormat="1" x14ac:dyDescent="0.25"/>
    <row r="202" s="16" customFormat="1" x14ac:dyDescent="0.25"/>
    <row r="203" s="16" customFormat="1" x14ac:dyDescent="0.25"/>
    <row r="204" s="16" customFormat="1" x14ac:dyDescent="0.25"/>
    <row r="205" s="16" customFormat="1" x14ac:dyDescent="0.25"/>
    <row r="206" s="16" customFormat="1" x14ac:dyDescent="0.25"/>
    <row r="207" s="16" customFormat="1" x14ac:dyDescent="0.25"/>
    <row r="208" s="16" customFormat="1" x14ac:dyDescent="0.25"/>
    <row r="209" s="16" customFormat="1" x14ac:dyDescent="0.25"/>
    <row r="210" s="16" customFormat="1" x14ac:dyDescent="0.25"/>
    <row r="211" s="16" customFormat="1" x14ac:dyDescent="0.25"/>
    <row r="212" s="16" customFormat="1" x14ac:dyDescent="0.25"/>
    <row r="213" s="16" customFormat="1" x14ac:dyDescent="0.25"/>
    <row r="214" s="16" customFormat="1" x14ac:dyDescent="0.25"/>
    <row r="215" s="16" customFormat="1" x14ac:dyDescent="0.25"/>
    <row r="216" s="16" customFormat="1" x14ac:dyDescent="0.25"/>
    <row r="217" s="16" customFormat="1" x14ac:dyDescent="0.25"/>
    <row r="218" s="16" customFormat="1" x14ac:dyDescent="0.25"/>
    <row r="219" s="16" customFormat="1" x14ac:dyDescent="0.25"/>
    <row r="220" s="16" customFormat="1" x14ac:dyDescent="0.25"/>
    <row r="221" s="16" customFormat="1" x14ac:dyDescent="0.25"/>
    <row r="222" s="16" customFormat="1" x14ac:dyDescent="0.25"/>
    <row r="223" s="16" customFormat="1" x14ac:dyDescent="0.25"/>
    <row r="224" s="16" customFormat="1" x14ac:dyDescent="0.25"/>
    <row r="225" s="16" customFormat="1" x14ac:dyDescent="0.25"/>
    <row r="226" s="16" customFormat="1" x14ac:dyDescent="0.25"/>
    <row r="227" s="16" customFormat="1" x14ac:dyDescent="0.25"/>
    <row r="228" s="16" customFormat="1" x14ac:dyDescent="0.25"/>
    <row r="229" s="16" customFormat="1" x14ac:dyDescent="0.25"/>
    <row r="230" s="16" customFormat="1" x14ac:dyDescent="0.25"/>
    <row r="231" s="16" customFormat="1" x14ac:dyDescent="0.25"/>
    <row r="232" s="16" customFormat="1" x14ac:dyDescent="0.25"/>
    <row r="233" s="16" customFormat="1" x14ac:dyDescent="0.25"/>
    <row r="234" s="16" customFormat="1" x14ac:dyDescent="0.25"/>
    <row r="235" s="16" customFormat="1" x14ac:dyDescent="0.25"/>
    <row r="236" s="16" customFormat="1" x14ac:dyDescent="0.25"/>
    <row r="237" s="16" customFormat="1" x14ac:dyDescent="0.25"/>
    <row r="238" s="16" customFormat="1" x14ac:dyDescent="0.25"/>
    <row r="239" s="16" customFormat="1" x14ac:dyDescent="0.25"/>
    <row r="240" s="16" customFormat="1" x14ac:dyDescent="0.25"/>
    <row r="241" s="16" customFormat="1" x14ac:dyDescent="0.25"/>
    <row r="242" s="16" customFormat="1" x14ac:dyDescent="0.25"/>
    <row r="243" s="16" customFormat="1" x14ac:dyDescent="0.25"/>
    <row r="244" s="16" customFormat="1" x14ac:dyDescent="0.25"/>
    <row r="245" s="16" customFormat="1" x14ac:dyDescent="0.25"/>
    <row r="246" s="16" customFormat="1" x14ac:dyDescent="0.25"/>
    <row r="247" s="16" customFormat="1" x14ac:dyDescent="0.25"/>
    <row r="248" s="16" customFormat="1" x14ac:dyDescent="0.25"/>
    <row r="249" s="16" customFormat="1" x14ac:dyDescent="0.25"/>
    <row r="250" s="16" customFormat="1" x14ac:dyDescent="0.25"/>
    <row r="251" s="16" customFormat="1" x14ac:dyDescent="0.25"/>
    <row r="252" s="16" customFormat="1" x14ac:dyDescent="0.25"/>
    <row r="253" s="16" customFormat="1" x14ac:dyDescent="0.25"/>
    <row r="254" s="16" customFormat="1" x14ac:dyDescent="0.25"/>
    <row r="255" s="16" customFormat="1" x14ac:dyDescent="0.25"/>
    <row r="256" s="16" customFormat="1" x14ac:dyDescent="0.25"/>
    <row r="257" s="16" customFormat="1" x14ac:dyDescent="0.25"/>
    <row r="258" s="16" customFormat="1" x14ac:dyDescent="0.25"/>
    <row r="259" s="16" customFormat="1" x14ac:dyDescent="0.25"/>
    <row r="260" s="16" customFormat="1" x14ac:dyDescent="0.25"/>
    <row r="261" s="16" customFormat="1" x14ac:dyDescent="0.25"/>
    <row r="262" s="16" customFormat="1" x14ac:dyDescent="0.25"/>
    <row r="263" s="16" customFormat="1" x14ac:dyDescent="0.25"/>
    <row r="264" s="16" customFormat="1" x14ac:dyDescent="0.25"/>
    <row r="265" s="16" customFormat="1" x14ac:dyDescent="0.25"/>
    <row r="266" s="16" customFormat="1" x14ac:dyDescent="0.25"/>
    <row r="267" s="16" customFormat="1" x14ac:dyDescent="0.25"/>
    <row r="268" s="16" customFormat="1" x14ac:dyDescent="0.25"/>
    <row r="269" s="16" customFormat="1" x14ac:dyDescent="0.25"/>
    <row r="270" s="16" customFormat="1" x14ac:dyDescent="0.25"/>
    <row r="271" s="16" customFormat="1" x14ac:dyDescent="0.25"/>
    <row r="272" s="16" customFormat="1" x14ac:dyDescent="0.25"/>
    <row r="273" s="16" customFormat="1" x14ac:dyDescent="0.25"/>
    <row r="274" s="16" customFormat="1" x14ac:dyDescent="0.25"/>
    <row r="275" s="16" customFormat="1" x14ac:dyDescent="0.25"/>
    <row r="276" s="16" customFormat="1" x14ac:dyDescent="0.25"/>
    <row r="277" s="16" customFormat="1" x14ac:dyDescent="0.25"/>
    <row r="278" s="16" customFormat="1" x14ac:dyDescent="0.25"/>
    <row r="279" s="16" customFormat="1" x14ac:dyDescent="0.25"/>
    <row r="280" s="16" customFormat="1" x14ac:dyDescent="0.25"/>
    <row r="281" s="16" customFormat="1" x14ac:dyDescent="0.25"/>
    <row r="282" s="16" customFormat="1" x14ac:dyDescent="0.25"/>
    <row r="283" s="16" customFormat="1" x14ac:dyDescent="0.25"/>
    <row r="284" s="16" customFormat="1" x14ac:dyDescent="0.25"/>
    <row r="285" s="16" customFormat="1" x14ac:dyDescent="0.25"/>
    <row r="286" s="16" customFormat="1" x14ac:dyDescent="0.25"/>
    <row r="287" s="16" customFormat="1" x14ac:dyDescent="0.25"/>
    <row r="288" s="16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  <row r="328" s="18" customFormat="1" x14ac:dyDescent="0.25"/>
    <row r="329" s="18" customFormat="1" x14ac:dyDescent="0.25"/>
    <row r="330" s="18" customFormat="1" x14ac:dyDescent="0.25"/>
    <row r="331" s="18" customFormat="1" x14ac:dyDescent="0.25"/>
    <row r="332" s="18" customFormat="1" x14ac:dyDescent="0.25"/>
    <row r="333" s="18" customFormat="1" x14ac:dyDescent="0.25"/>
    <row r="334" s="18" customFormat="1" x14ac:dyDescent="0.25"/>
    <row r="335" s="18" customFormat="1" x14ac:dyDescent="0.25"/>
    <row r="336" s="18" customFormat="1" x14ac:dyDescent="0.25"/>
    <row r="337" s="18" customFormat="1" x14ac:dyDescent="0.25"/>
    <row r="338" s="18" customFormat="1" x14ac:dyDescent="0.25"/>
    <row r="339" s="18" customFormat="1" x14ac:dyDescent="0.25"/>
    <row r="340" s="18" customFormat="1" x14ac:dyDescent="0.25"/>
    <row r="341" s="18" customFormat="1" x14ac:dyDescent="0.25"/>
    <row r="342" s="18" customFormat="1" x14ac:dyDescent="0.25"/>
    <row r="343" s="18" customFormat="1" x14ac:dyDescent="0.25"/>
    <row r="344" s="18" customFormat="1" x14ac:dyDescent="0.25"/>
    <row r="345" s="18" customFormat="1" x14ac:dyDescent="0.25"/>
    <row r="346" s="18" customFormat="1" x14ac:dyDescent="0.25"/>
    <row r="347" s="18" customFormat="1" x14ac:dyDescent="0.25"/>
    <row r="348" s="18" customFormat="1" x14ac:dyDescent="0.25"/>
    <row r="349" s="18" customFormat="1" x14ac:dyDescent="0.25"/>
    <row r="350" s="18" customFormat="1" x14ac:dyDescent="0.25"/>
    <row r="351" s="18" customFormat="1" x14ac:dyDescent="0.25"/>
    <row r="352" s="18" customFormat="1" x14ac:dyDescent="0.25"/>
    <row r="353" s="18" customFormat="1" x14ac:dyDescent="0.25"/>
    <row r="354" s="18" customFormat="1" x14ac:dyDescent="0.25"/>
    <row r="355" s="18" customFormat="1" x14ac:dyDescent="0.25"/>
    <row r="356" s="18" customFormat="1" x14ac:dyDescent="0.25"/>
    <row r="357" s="18" customFormat="1" x14ac:dyDescent="0.25"/>
    <row r="358" s="18" customFormat="1" x14ac:dyDescent="0.25"/>
    <row r="359" s="18" customFormat="1" x14ac:dyDescent="0.25"/>
    <row r="360" s="18" customFormat="1" x14ac:dyDescent="0.25"/>
    <row r="361" s="18" customFormat="1" x14ac:dyDescent="0.25"/>
    <row r="362" s="18" customFormat="1" x14ac:dyDescent="0.25"/>
    <row r="363" s="18" customFormat="1" x14ac:dyDescent="0.25"/>
    <row r="364" s="18" customFormat="1" x14ac:dyDescent="0.25"/>
    <row r="365" s="18" customFormat="1" x14ac:dyDescent="0.25"/>
    <row r="366" s="18" customFormat="1" x14ac:dyDescent="0.25"/>
    <row r="367" s="18" customFormat="1" x14ac:dyDescent="0.25"/>
    <row r="368" s="18" customFormat="1" x14ac:dyDescent="0.25"/>
    <row r="369" s="18" customFormat="1" x14ac:dyDescent="0.25"/>
    <row r="370" s="18" customFormat="1" x14ac:dyDescent="0.25"/>
    <row r="371" s="18" customFormat="1" x14ac:dyDescent="0.25"/>
    <row r="372" s="18" customFormat="1" x14ac:dyDescent="0.25"/>
    <row r="373" s="18" customFormat="1" x14ac:dyDescent="0.25"/>
    <row r="374" s="18" customFormat="1" x14ac:dyDescent="0.25"/>
    <row r="375" s="18" customFormat="1" x14ac:dyDescent="0.25"/>
    <row r="376" s="18" customFormat="1" x14ac:dyDescent="0.25"/>
    <row r="377" s="18" customFormat="1" x14ac:dyDescent="0.25"/>
    <row r="378" s="18" customFormat="1" x14ac:dyDescent="0.25"/>
    <row r="379" s="18" customFormat="1" x14ac:dyDescent="0.25"/>
    <row r="380" s="18" customFormat="1" x14ac:dyDescent="0.25"/>
    <row r="381" s="18" customFormat="1" x14ac:dyDescent="0.25"/>
    <row r="382" s="18" customFormat="1" x14ac:dyDescent="0.25"/>
    <row r="383" s="18" customFormat="1" x14ac:dyDescent="0.25"/>
    <row r="384" s="18" customFormat="1" x14ac:dyDescent="0.25"/>
    <row r="385" s="18" customFormat="1" x14ac:dyDescent="0.25"/>
    <row r="386" s="18" customFormat="1" x14ac:dyDescent="0.25"/>
    <row r="387" s="18" customFormat="1" x14ac:dyDescent="0.25"/>
    <row r="388" s="18" customFormat="1" x14ac:dyDescent="0.25"/>
    <row r="389" s="18" customFormat="1" x14ac:dyDescent="0.25"/>
    <row r="390" s="18" customFormat="1" x14ac:dyDescent="0.25"/>
    <row r="391" s="18" customFormat="1" x14ac:dyDescent="0.25"/>
    <row r="392" s="18" customFormat="1" x14ac:dyDescent="0.25"/>
    <row r="393" s="18" customFormat="1" x14ac:dyDescent="0.25"/>
    <row r="394" s="18" customFormat="1" x14ac:dyDescent="0.25"/>
    <row r="395" s="18" customFormat="1" x14ac:dyDescent="0.25"/>
    <row r="396" s="18" customFormat="1" x14ac:dyDescent="0.25"/>
    <row r="397" s="18" customFormat="1" x14ac:dyDescent="0.25"/>
    <row r="398" s="18" customFormat="1" x14ac:dyDescent="0.25"/>
    <row r="399" s="18" customFormat="1" x14ac:dyDescent="0.25"/>
    <row r="400" s="18" customFormat="1" x14ac:dyDescent="0.25"/>
    <row r="401" s="18" customFormat="1" x14ac:dyDescent="0.25"/>
    <row r="402" s="18" customFormat="1" x14ac:dyDescent="0.25"/>
    <row r="403" s="18" customFormat="1" x14ac:dyDescent="0.25"/>
    <row r="404" s="18" customFormat="1" x14ac:dyDescent="0.25"/>
    <row r="405" s="18" customFormat="1" x14ac:dyDescent="0.25"/>
    <row r="406" s="18" customFormat="1" x14ac:dyDescent="0.25"/>
    <row r="407" s="18" customFormat="1" x14ac:dyDescent="0.25"/>
    <row r="408" s="18" customFormat="1" x14ac:dyDescent="0.25"/>
    <row r="409" s="18" customFormat="1" x14ac:dyDescent="0.25"/>
    <row r="410" s="18" customFormat="1" x14ac:dyDescent="0.25"/>
    <row r="411" s="18" customFormat="1" x14ac:dyDescent="0.25"/>
    <row r="412" s="18" customFormat="1" x14ac:dyDescent="0.25"/>
    <row r="413" s="18" customFormat="1" x14ac:dyDescent="0.25"/>
    <row r="414" s="18" customFormat="1" x14ac:dyDescent="0.25"/>
    <row r="415" s="18" customFormat="1" x14ac:dyDescent="0.25"/>
    <row r="416" s="18" customFormat="1" x14ac:dyDescent="0.25"/>
    <row r="417" s="18" customFormat="1" x14ac:dyDescent="0.25"/>
    <row r="418" s="18" customFormat="1" x14ac:dyDescent="0.25"/>
    <row r="419" s="18" customFormat="1" x14ac:dyDescent="0.25"/>
    <row r="420" s="18" customFormat="1" x14ac:dyDescent="0.25"/>
    <row r="421" s="18" customFormat="1" x14ac:dyDescent="0.25"/>
    <row r="422" s="18" customFormat="1" x14ac:dyDescent="0.25"/>
    <row r="423" s="18" customFormat="1" x14ac:dyDescent="0.25"/>
    <row r="424" s="18" customFormat="1" x14ac:dyDescent="0.25"/>
    <row r="425" s="18" customFormat="1" x14ac:dyDescent="0.25"/>
    <row r="426" s="18" customFormat="1" x14ac:dyDescent="0.25"/>
    <row r="427" s="18" customFormat="1" x14ac:dyDescent="0.25"/>
    <row r="428" s="18" customFormat="1" x14ac:dyDescent="0.25"/>
    <row r="429" s="18" customFormat="1" x14ac:dyDescent="0.25"/>
    <row r="430" s="18" customFormat="1" x14ac:dyDescent="0.25"/>
    <row r="431" s="18" customFormat="1" x14ac:dyDescent="0.25"/>
    <row r="432" s="18" customFormat="1" x14ac:dyDescent="0.25"/>
    <row r="433" s="18" customFormat="1" x14ac:dyDescent="0.25"/>
    <row r="434" s="18" customFormat="1" x14ac:dyDescent="0.25"/>
    <row r="435" s="18" customFormat="1" x14ac:dyDescent="0.25"/>
    <row r="436" s="18" customFormat="1" x14ac:dyDescent="0.25"/>
    <row r="437" s="18" customFormat="1" x14ac:dyDescent="0.25"/>
    <row r="438" s="18" customFormat="1" x14ac:dyDescent="0.25"/>
    <row r="439" s="18" customFormat="1" x14ac:dyDescent="0.25"/>
    <row r="440" s="18" customFormat="1" x14ac:dyDescent="0.25"/>
    <row r="441" s="18" customFormat="1" x14ac:dyDescent="0.25"/>
    <row r="442" s="18" customFormat="1" x14ac:dyDescent="0.25"/>
    <row r="443" s="18" customFormat="1" x14ac:dyDescent="0.25"/>
    <row r="444" s="18" customFormat="1" x14ac:dyDescent="0.25"/>
    <row r="445" s="18" customFormat="1" x14ac:dyDescent="0.25"/>
    <row r="446" s="18" customFormat="1" x14ac:dyDescent="0.25"/>
    <row r="447" s="18" customFormat="1" x14ac:dyDescent="0.25"/>
    <row r="448" s="18" customFormat="1" x14ac:dyDescent="0.25"/>
    <row r="449" s="18" customFormat="1" x14ac:dyDescent="0.25"/>
    <row r="450" s="18" customFormat="1" x14ac:dyDescent="0.25"/>
    <row r="451" s="18" customFormat="1" x14ac:dyDescent="0.25"/>
    <row r="452" s="18" customFormat="1" x14ac:dyDescent="0.25"/>
    <row r="453" s="18" customFormat="1" x14ac:dyDescent="0.25"/>
    <row r="454" s="18" customFormat="1" x14ac:dyDescent="0.25"/>
    <row r="455" s="18" customFormat="1" x14ac:dyDescent="0.25"/>
    <row r="456" s="18" customFormat="1" x14ac:dyDescent="0.25"/>
    <row r="457" s="18" customFormat="1" x14ac:dyDescent="0.25"/>
    <row r="458" s="18" customFormat="1" x14ac:dyDescent="0.25"/>
    <row r="459" s="18" customFormat="1" x14ac:dyDescent="0.25"/>
    <row r="460" s="18" customFormat="1" x14ac:dyDescent="0.25"/>
    <row r="461" s="18" customFormat="1" x14ac:dyDescent="0.25"/>
    <row r="462" s="18" customFormat="1" x14ac:dyDescent="0.25"/>
    <row r="463" s="18" customFormat="1" x14ac:dyDescent="0.25"/>
    <row r="464" s="18" customFormat="1" x14ac:dyDescent="0.25"/>
    <row r="465" s="18" customFormat="1" x14ac:dyDescent="0.25"/>
    <row r="466" s="18" customFormat="1" x14ac:dyDescent="0.25"/>
    <row r="467" s="18" customFormat="1" x14ac:dyDescent="0.25"/>
    <row r="468" s="18" customFormat="1" x14ac:dyDescent="0.25"/>
    <row r="469" s="18" customFormat="1" x14ac:dyDescent="0.25"/>
    <row r="470" s="18" customFormat="1" x14ac:dyDescent="0.25"/>
    <row r="471" s="18" customFormat="1" x14ac:dyDescent="0.25"/>
    <row r="472" s="18" customFormat="1" x14ac:dyDescent="0.25"/>
    <row r="473" s="18" customFormat="1" x14ac:dyDescent="0.25"/>
    <row r="474" s="18" customFormat="1" x14ac:dyDescent="0.25"/>
    <row r="475" s="18" customFormat="1" x14ac:dyDescent="0.25"/>
    <row r="476" s="18" customFormat="1" x14ac:dyDescent="0.25"/>
    <row r="477" s="18" customFormat="1" x14ac:dyDescent="0.25"/>
    <row r="478" s="18" customFormat="1" x14ac:dyDescent="0.25"/>
    <row r="479" s="18" customFormat="1" x14ac:dyDescent="0.25"/>
    <row r="480" s="18" customFormat="1" x14ac:dyDescent="0.25"/>
    <row r="481" s="18" customFormat="1" x14ac:dyDescent="0.25"/>
    <row r="482" s="18" customFormat="1" x14ac:dyDescent="0.25"/>
    <row r="483" s="18" customFormat="1" x14ac:dyDescent="0.25"/>
    <row r="484" s="18" customFormat="1" x14ac:dyDescent="0.25"/>
    <row r="485" s="18" customFormat="1" x14ac:dyDescent="0.25"/>
    <row r="486" s="18" customFormat="1" x14ac:dyDescent="0.25"/>
    <row r="487" s="18" customFormat="1" x14ac:dyDescent="0.25"/>
    <row r="488" s="18" customFormat="1" x14ac:dyDescent="0.25"/>
    <row r="489" s="18" customFormat="1" x14ac:dyDescent="0.25"/>
    <row r="490" s="18" customFormat="1" x14ac:dyDescent="0.25"/>
    <row r="491" s="18" customFormat="1" x14ac:dyDescent="0.25"/>
    <row r="492" s="18" customFormat="1" x14ac:dyDescent="0.25"/>
    <row r="493" s="18" customFormat="1" x14ac:dyDescent="0.25"/>
    <row r="494" s="18" customFormat="1" x14ac:dyDescent="0.25"/>
    <row r="495" s="18" customFormat="1" x14ac:dyDescent="0.25"/>
    <row r="496" s="18" customFormat="1" x14ac:dyDescent="0.25"/>
    <row r="497" s="18" customFormat="1" x14ac:dyDescent="0.25"/>
    <row r="498" s="18" customFormat="1" x14ac:dyDescent="0.25"/>
    <row r="499" s="18" customFormat="1" x14ac:dyDescent="0.25"/>
    <row r="500" s="18" customFormat="1" x14ac:dyDescent="0.25"/>
    <row r="501" s="18" customFormat="1" x14ac:dyDescent="0.25"/>
    <row r="502" s="18" customFormat="1" x14ac:dyDescent="0.25"/>
    <row r="503" s="18" customFormat="1" x14ac:dyDescent="0.25"/>
    <row r="504" s="18" customFormat="1" x14ac:dyDescent="0.25"/>
    <row r="505" s="18" customFormat="1" x14ac:dyDescent="0.25"/>
    <row r="506" s="18" customFormat="1" x14ac:dyDescent="0.25"/>
    <row r="507" s="18" customFormat="1" x14ac:dyDescent="0.25"/>
    <row r="508" s="18" customFormat="1" x14ac:dyDescent="0.25"/>
    <row r="509" s="18" customFormat="1" x14ac:dyDescent="0.25"/>
    <row r="510" s="18" customFormat="1" x14ac:dyDescent="0.25"/>
    <row r="511" s="18" customFormat="1" x14ac:dyDescent="0.25"/>
    <row r="512" s="18" customFormat="1" x14ac:dyDescent="0.25"/>
    <row r="513" s="18" customFormat="1" x14ac:dyDescent="0.25"/>
    <row r="514" s="18" customFormat="1" x14ac:dyDescent="0.25"/>
    <row r="515" s="18" customFormat="1" x14ac:dyDescent="0.25"/>
    <row r="516" s="18" customFormat="1" x14ac:dyDescent="0.25"/>
    <row r="517" s="18" customFormat="1" x14ac:dyDescent="0.25"/>
    <row r="518" s="18" customFormat="1" x14ac:dyDescent="0.25"/>
    <row r="519" s="18" customFormat="1" x14ac:dyDescent="0.25"/>
    <row r="520" s="18" customFormat="1" x14ac:dyDescent="0.25"/>
    <row r="521" s="18" customFormat="1" x14ac:dyDescent="0.25"/>
    <row r="522" s="18" customFormat="1" x14ac:dyDescent="0.25"/>
    <row r="523" s="18" customFormat="1" x14ac:dyDescent="0.25"/>
    <row r="524" s="18" customFormat="1" x14ac:dyDescent="0.25"/>
    <row r="525" s="18" customFormat="1" x14ac:dyDescent="0.25"/>
    <row r="526" s="18" customFormat="1" x14ac:dyDescent="0.25"/>
    <row r="527" s="18" customFormat="1" x14ac:dyDescent="0.25"/>
    <row r="528" s="16" customFormat="1" x14ac:dyDescent="0.25"/>
    <row r="529" s="16" customFormat="1" x14ac:dyDescent="0.25"/>
    <row r="530" s="16" customFormat="1" x14ac:dyDescent="0.25"/>
    <row r="531" s="16" customFormat="1" x14ac:dyDescent="0.25"/>
    <row r="532" s="16" customFormat="1" x14ac:dyDescent="0.25"/>
    <row r="533" s="16" customFormat="1" x14ac:dyDescent="0.25"/>
    <row r="534" s="16" customFormat="1" x14ac:dyDescent="0.25"/>
    <row r="535" s="16" customFormat="1" x14ac:dyDescent="0.25"/>
    <row r="536" s="16" customFormat="1" x14ac:dyDescent="0.25"/>
    <row r="537" s="16" customFormat="1" x14ac:dyDescent="0.25"/>
    <row r="538" s="16" customFormat="1" x14ac:dyDescent="0.25"/>
    <row r="539" s="16" customFormat="1" x14ac:dyDescent="0.25"/>
    <row r="540" s="16" customFormat="1" x14ac:dyDescent="0.25"/>
    <row r="541" s="16" customFormat="1" x14ac:dyDescent="0.25"/>
    <row r="542" s="16" customFormat="1" x14ac:dyDescent="0.25"/>
    <row r="543" s="16" customFormat="1" x14ac:dyDescent="0.25"/>
    <row r="544" s="16" customFormat="1" x14ac:dyDescent="0.25"/>
    <row r="545" s="16" customFormat="1" x14ac:dyDescent="0.25"/>
    <row r="546" s="16" customFormat="1" x14ac:dyDescent="0.25"/>
    <row r="547" s="16" customFormat="1" x14ac:dyDescent="0.25"/>
    <row r="548" s="16" customFormat="1" x14ac:dyDescent="0.25"/>
    <row r="549" s="16" customFormat="1" x14ac:dyDescent="0.25"/>
    <row r="550" s="16" customFormat="1" x14ac:dyDescent="0.25"/>
    <row r="551" s="16" customFormat="1" x14ac:dyDescent="0.25"/>
    <row r="552" s="16" customFormat="1" x14ac:dyDescent="0.25"/>
    <row r="553" s="16" customFormat="1" x14ac:dyDescent="0.25"/>
    <row r="554" s="16" customFormat="1" x14ac:dyDescent="0.25"/>
    <row r="555" s="16" customFormat="1" x14ac:dyDescent="0.25"/>
    <row r="556" s="16" customFormat="1" x14ac:dyDescent="0.25"/>
    <row r="557" s="16" customFormat="1" x14ac:dyDescent="0.25"/>
    <row r="558" s="16" customFormat="1" x14ac:dyDescent="0.25"/>
    <row r="559" s="16" customFormat="1" x14ac:dyDescent="0.25"/>
    <row r="560" s="16" customFormat="1" x14ac:dyDescent="0.25"/>
    <row r="561" s="16" customFormat="1" x14ac:dyDescent="0.25"/>
    <row r="562" s="16" customFormat="1" x14ac:dyDescent="0.25"/>
    <row r="563" s="16" customFormat="1" x14ac:dyDescent="0.25"/>
    <row r="564" s="16" customFormat="1" x14ac:dyDescent="0.25"/>
    <row r="565" s="16" customFormat="1" x14ac:dyDescent="0.25"/>
    <row r="566" s="16" customFormat="1" x14ac:dyDescent="0.25"/>
    <row r="567" s="16" customFormat="1" x14ac:dyDescent="0.25"/>
    <row r="568" s="16" customFormat="1" x14ac:dyDescent="0.25"/>
    <row r="569" s="16" customFormat="1" x14ac:dyDescent="0.25"/>
    <row r="570" s="16" customFormat="1" x14ac:dyDescent="0.25"/>
    <row r="571" s="16" customFormat="1" x14ac:dyDescent="0.25"/>
    <row r="572" s="16" customFormat="1" x14ac:dyDescent="0.25"/>
    <row r="573" s="16" customFormat="1" x14ac:dyDescent="0.25"/>
    <row r="574" s="16" customFormat="1" x14ac:dyDescent="0.25"/>
    <row r="575" s="16" customFormat="1" x14ac:dyDescent="0.25"/>
    <row r="576" s="16" customFormat="1" x14ac:dyDescent="0.25"/>
    <row r="577" s="16" customFormat="1" x14ac:dyDescent="0.25"/>
    <row r="578" s="16" customFormat="1" x14ac:dyDescent="0.25"/>
    <row r="579" s="16" customFormat="1" x14ac:dyDescent="0.25"/>
    <row r="580" s="16" customFormat="1" x14ac:dyDescent="0.25"/>
    <row r="581" s="16" customFormat="1" x14ac:dyDescent="0.25"/>
    <row r="582" s="16" customFormat="1" x14ac:dyDescent="0.25"/>
    <row r="583" s="16" customFormat="1" x14ac:dyDescent="0.25"/>
    <row r="584" s="16" customFormat="1" x14ac:dyDescent="0.25"/>
    <row r="585" s="16" customFormat="1" x14ac:dyDescent="0.25"/>
    <row r="586" s="16" customFormat="1" x14ac:dyDescent="0.25"/>
    <row r="587" s="16" customFormat="1" x14ac:dyDescent="0.25"/>
    <row r="588" s="16" customFormat="1" x14ac:dyDescent="0.25"/>
    <row r="589" s="16" customFormat="1" x14ac:dyDescent="0.25"/>
    <row r="590" s="16" customFormat="1" x14ac:dyDescent="0.25"/>
    <row r="591" s="16" customFormat="1" x14ac:dyDescent="0.25"/>
    <row r="592" s="16" customFormat="1" x14ac:dyDescent="0.25"/>
    <row r="593" s="16" customFormat="1" x14ac:dyDescent="0.25"/>
    <row r="594" s="16" customFormat="1" x14ac:dyDescent="0.25"/>
    <row r="595" s="16" customFormat="1" x14ac:dyDescent="0.25"/>
    <row r="596" s="16" customFormat="1" x14ac:dyDescent="0.25"/>
    <row r="597" s="16" customFormat="1" x14ac:dyDescent="0.25"/>
    <row r="598" s="16" customFormat="1" x14ac:dyDescent="0.25"/>
    <row r="599" s="16" customFormat="1" x14ac:dyDescent="0.25"/>
    <row r="600" s="16" customFormat="1" x14ac:dyDescent="0.25"/>
    <row r="601" s="16" customFormat="1" x14ac:dyDescent="0.25"/>
    <row r="602" s="16" customFormat="1" x14ac:dyDescent="0.25"/>
    <row r="603" s="16" customFormat="1" x14ac:dyDescent="0.25"/>
    <row r="604" s="16" customFormat="1" x14ac:dyDescent="0.25"/>
    <row r="605" s="16" customFormat="1" x14ac:dyDescent="0.25"/>
    <row r="606" s="16" customFormat="1" x14ac:dyDescent="0.25"/>
    <row r="607" s="16" customFormat="1" x14ac:dyDescent="0.25"/>
    <row r="608" s="16" customFormat="1" x14ac:dyDescent="0.25"/>
    <row r="609" s="16" customFormat="1" x14ac:dyDescent="0.25"/>
    <row r="610" s="16" customFormat="1" x14ac:dyDescent="0.25"/>
    <row r="611" s="16" customFormat="1" x14ac:dyDescent="0.25"/>
    <row r="612" s="16" customFormat="1" x14ac:dyDescent="0.25"/>
    <row r="613" s="16" customFormat="1" x14ac:dyDescent="0.25"/>
    <row r="614" s="16" customFormat="1" x14ac:dyDescent="0.25"/>
    <row r="615" s="16" customFormat="1" x14ac:dyDescent="0.25"/>
    <row r="616" s="16" customFormat="1" x14ac:dyDescent="0.25"/>
    <row r="617" s="16" customFormat="1" x14ac:dyDescent="0.25"/>
    <row r="618" s="16" customFormat="1" x14ac:dyDescent="0.25"/>
    <row r="619" s="16" customFormat="1" x14ac:dyDescent="0.25"/>
    <row r="620" s="16" customFormat="1" x14ac:dyDescent="0.25"/>
    <row r="621" s="16" customFormat="1" x14ac:dyDescent="0.25"/>
    <row r="622" s="16" customFormat="1" x14ac:dyDescent="0.25"/>
    <row r="623" s="16" customFormat="1" x14ac:dyDescent="0.25"/>
    <row r="624" s="16" customFormat="1" x14ac:dyDescent="0.25"/>
    <row r="625" s="16" customFormat="1" x14ac:dyDescent="0.25"/>
    <row r="626" s="16" customFormat="1" x14ac:dyDescent="0.25"/>
    <row r="627" s="16" customFormat="1" x14ac:dyDescent="0.25"/>
    <row r="628" s="16" customFormat="1" x14ac:dyDescent="0.25"/>
    <row r="629" s="16" customFormat="1" x14ac:dyDescent="0.25"/>
    <row r="630" s="16" customFormat="1" x14ac:dyDescent="0.25"/>
    <row r="631" s="16" customFormat="1" x14ac:dyDescent="0.25"/>
    <row r="632" s="16" customFormat="1" x14ac:dyDescent="0.25"/>
    <row r="633" s="16" customFormat="1" x14ac:dyDescent="0.25"/>
    <row r="634" s="16" customFormat="1" x14ac:dyDescent="0.25"/>
    <row r="635" s="16" customFormat="1" x14ac:dyDescent="0.25"/>
    <row r="636" s="16" customFormat="1" x14ac:dyDescent="0.25"/>
    <row r="637" s="16" customFormat="1" x14ac:dyDescent="0.25"/>
    <row r="638" s="16" customFormat="1" x14ac:dyDescent="0.25"/>
    <row r="639" s="16" customFormat="1" x14ac:dyDescent="0.25"/>
    <row r="640" s="16" customFormat="1" x14ac:dyDescent="0.25"/>
    <row r="641" s="16" customFormat="1" x14ac:dyDescent="0.25"/>
    <row r="642" s="16" customFormat="1" x14ac:dyDescent="0.25"/>
    <row r="643" s="16" customFormat="1" x14ac:dyDescent="0.25"/>
    <row r="644" s="16" customFormat="1" x14ac:dyDescent="0.25"/>
    <row r="645" s="16" customFormat="1" x14ac:dyDescent="0.25"/>
    <row r="646" s="16" customFormat="1" x14ac:dyDescent="0.25"/>
    <row r="647" s="16" customFormat="1" x14ac:dyDescent="0.25"/>
    <row r="648" s="16" customFormat="1" x14ac:dyDescent="0.25"/>
    <row r="649" s="16" customFormat="1" x14ac:dyDescent="0.25"/>
    <row r="650" s="16" customFormat="1" x14ac:dyDescent="0.25"/>
    <row r="651" s="16" customFormat="1" x14ac:dyDescent="0.25"/>
    <row r="652" s="16" customFormat="1" x14ac:dyDescent="0.25"/>
    <row r="653" s="16" customFormat="1" x14ac:dyDescent="0.25"/>
    <row r="654" s="16" customFormat="1" x14ac:dyDescent="0.25"/>
    <row r="655" s="16" customFormat="1" x14ac:dyDescent="0.25"/>
    <row r="656" s="16" customFormat="1" x14ac:dyDescent="0.25"/>
    <row r="657" s="16" customFormat="1" x14ac:dyDescent="0.25"/>
    <row r="658" s="16" customFormat="1" x14ac:dyDescent="0.25"/>
    <row r="659" s="16" customFormat="1" x14ac:dyDescent="0.25"/>
    <row r="660" s="16" customFormat="1" x14ac:dyDescent="0.25"/>
    <row r="661" s="16" customFormat="1" x14ac:dyDescent="0.25"/>
    <row r="662" s="16" customFormat="1" x14ac:dyDescent="0.25"/>
    <row r="663" s="16" customFormat="1" x14ac:dyDescent="0.25"/>
    <row r="664" s="16" customFormat="1" x14ac:dyDescent="0.25"/>
    <row r="665" s="16" customFormat="1" x14ac:dyDescent="0.25"/>
    <row r="666" s="16" customFormat="1" x14ac:dyDescent="0.25"/>
    <row r="667" s="16" customFormat="1" x14ac:dyDescent="0.25"/>
    <row r="668" s="16" customFormat="1" x14ac:dyDescent="0.25"/>
    <row r="669" s="16" customFormat="1" x14ac:dyDescent="0.25"/>
    <row r="670" s="16" customFormat="1" x14ac:dyDescent="0.25"/>
    <row r="671" s="16" customFormat="1" x14ac:dyDescent="0.25"/>
    <row r="672" s="16" customFormat="1" x14ac:dyDescent="0.25"/>
    <row r="673" s="16" customFormat="1" x14ac:dyDescent="0.25"/>
    <row r="674" s="16" customFormat="1" x14ac:dyDescent="0.25"/>
    <row r="675" s="16" customFormat="1" x14ac:dyDescent="0.25"/>
    <row r="676" s="16" customFormat="1" x14ac:dyDescent="0.25"/>
    <row r="677" s="16" customFormat="1" x14ac:dyDescent="0.25"/>
    <row r="678" s="16" customFormat="1" x14ac:dyDescent="0.25"/>
    <row r="679" s="16" customFormat="1" x14ac:dyDescent="0.25"/>
    <row r="680" s="16" customFormat="1" x14ac:dyDescent="0.25"/>
    <row r="681" s="16" customFormat="1" x14ac:dyDescent="0.25"/>
    <row r="682" s="16" customFormat="1" x14ac:dyDescent="0.25"/>
    <row r="683" s="16" customFormat="1" x14ac:dyDescent="0.25"/>
    <row r="684" s="16" customFormat="1" x14ac:dyDescent="0.25"/>
    <row r="685" s="16" customFormat="1" x14ac:dyDescent="0.25"/>
    <row r="686" s="16" customFormat="1" x14ac:dyDescent="0.25"/>
    <row r="687" s="16" customFormat="1" x14ac:dyDescent="0.25"/>
    <row r="688" s="16" customFormat="1" x14ac:dyDescent="0.25"/>
    <row r="689" s="16" customFormat="1" x14ac:dyDescent="0.25"/>
    <row r="690" s="16" customFormat="1" x14ac:dyDescent="0.25"/>
    <row r="691" s="16" customFormat="1" x14ac:dyDescent="0.25"/>
    <row r="692" s="16" customFormat="1" x14ac:dyDescent="0.25"/>
    <row r="693" s="16" customFormat="1" x14ac:dyDescent="0.25"/>
    <row r="694" s="16" customFormat="1" x14ac:dyDescent="0.25"/>
    <row r="695" s="16" customFormat="1" x14ac:dyDescent="0.25"/>
    <row r="696" s="16" customFormat="1" x14ac:dyDescent="0.25"/>
    <row r="697" s="16" customFormat="1" x14ac:dyDescent="0.25"/>
    <row r="698" s="16" customFormat="1" x14ac:dyDescent="0.25"/>
    <row r="699" s="16" customFormat="1" x14ac:dyDescent="0.25"/>
    <row r="700" s="16" customFormat="1" x14ac:dyDescent="0.25"/>
    <row r="701" s="16" customFormat="1" x14ac:dyDescent="0.25"/>
    <row r="702" s="16" customFormat="1" x14ac:dyDescent="0.25"/>
    <row r="703" s="16" customFormat="1" x14ac:dyDescent="0.25"/>
  </sheetData>
  <sheetProtection algorithmName="SHA-512" hashValue="np81hJ8kERfPtSSPJ3jBZXu1PCMQTjPPPBKKuocRRLbFrhi8osjejbwAT2P6Y97HhP8ne0IKIrGMTwo6jZTkpA==" saltValue="IzTwJq9XD5F/b8cpt48kTQ==" spinCount="100000" sheet="1" objects="1" scenarios="1"/>
  <protectedRanges>
    <protectedRange sqref="C6:C10" name="Oblast1_1"/>
  </protectedRanges>
  <mergeCells count="54">
    <mergeCell ref="H128:I128"/>
    <mergeCell ref="H99:I99"/>
    <mergeCell ref="H100:I100"/>
    <mergeCell ref="A101:A128"/>
    <mergeCell ref="B101:J101"/>
    <mergeCell ref="E102:J106"/>
    <mergeCell ref="B107:J107"/>
    <mergeCell ref="H108:J108"/>
    <mergeCell ref="G109:G117"/>
    <mergeCell ref="H112:J112"/>
    <mergeCell ref="H115:J115"/>
    <mergeCell ref="H116:I116"/>
    <mergeCell ref="H117:I117"/>
    <mergeCell ref="B118:J118"/>
    <mergeCell ref="H119:J119"/>
    <mergeCell ref="G120:G128"/>
    <mergeCell ref="H123:J123"/>
    <mergeCell ref="H126:J126"/>
    <mergeCell ref="H127:I127"/>
    <mergeCell ref="A74:A100"/>
    <mergeCell ref="B74:C74"/>
    <mergeCell ref="D74:E74"/>
    <mergeCell ref="F74:J78"/>
    <mergeCell ref="B79:J79"/>
    <mergeCell ref="H80:J80"/>
    <mergeCell ref="G81:G89"/>
    <mergeCell ref="H84:J84"/>
    <mergeCell ref="H87:J87"/>
    <mergeCell ref="H88:I88"/>
    <mergeCell ref="H89:I89"/>
    <mergeCell ref="B90:J90"/>
    <mergeCell ref="H91:J91"/>
    <mergeCell ref="G92:G100"/>
    <mergeCell ref="H95:J95"/>
    <mergeCell ref="H98:J98"/>
    <mergeCell ref="A62:A73"/>
    <mergeCell ref="F62:F64"/>
    <mergeCell ref="B65:E65"/>
    <mergeCell ref="F65:F67"/>
    <mergeCell ref="B68:E68"/>
    <mergeCell ref="E69:E73"/>
    <mergeCell ref="E12:L18"/>
    <mergeCell ref="B13:D18"/>
    <mergeCell ref="A52:A61"/>
    <mergeCell ref="E52:H52"/>
    <mergeCell ref="E53:F54"/>
    <mergeCell ref="E55:F56"/>
    <mergeCell ref="E57:F60"/>
    <mergeCell ref="A10:B10"/>
    <mergeCell ref="A1:M3"/>
    <mergeCell ref="B4:D5"/>
    <mergeCell ref="A6:B6"/>
    <mergeCell ref="A7:B7"/>
    <mergeCell ref="A8:B8"/>
  </mergeCells>
  <dataValidations count="2">
    <dataValidation type="list" allowBlank="1" showInputMessage="1" showErrorMessage="1" sqref="C7" xr:uid="{882C225D-10F1-46BF-9BD8-0B8E87FEFC8A}">
      <formula1>$G$55:$G$56</formula1>
    </dataValidation>
    <dataValidation type="list" allowBlank="1" showInputMessage="1" showErrorMessage="1" sqref="C10" xr:uid="{D4E5AFD4-89A3-45A7-B87B-63C4C618F3A7}">
      <formula1>$G$53:$G$54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7CD21-B044-423E-85BD-CB4ADAD7CD2D}">
  <sheetPr codeName="List3">
    <pageSetUpPr fitToPage="1"/>
  </sheetPr>
  <dimension ref="A1:BT703"/>
  <sheetViews>
    <sheetView topLeftCell="A10" zoomScale="85" zoomScaleNormal="85" workbookViewId="0">
      <selection activeCell="C9" sqref="C9"/>
    </sheetView>
  </sheetViews>
  <sheetFormatPr defaultColWidth="9.140625" defaultRowHeight="15" x14ac:dyDescent="0.25"/>
  <cols>
    <col min="1" max="1" width="7.28515625" style="14" customWidth="1"/>
    <col min="2" max="2" width="44.85546875" style="14" customWidth="1"/>
    <col min="3" max="3" width="29.42578125" style="14" customWidth="1"/>
    <col min="4" max="4" width="12.5703125" style="14" customWidth="1"/>
    <col min="5" max="5" width="11.42578125" style="14" customWidth="1"/>
    <col min="6" max="9" width="9.140625" style="14"/>
    <col min="10" max="10" width="16.5703125" style="14" bestFit="1" customWidth="1"/>
    <col min="11" max="11" width="9.140625" style="14"/>
    <col min="12" max="12" width="6.5703125" style="14" customWidth="1"/>
    <col min="13" max="13" width="6.42578125" style="14" customWidth="1"/>
    <col min="14" max="15" width="9.140625" style="15"/>
    <col min="16" max="72" width="9.140625" style="16"/>
    <col min="73" max="16384" width="9.140625" style="14"/>
  </cols>
  <sheetData>
    <row r="1" spans="1:13" ht="9.9499999999999993" customHeigh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ht="9.9499999999999993" customHeigh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ht="9.9499999999999993" customHeight="1" thickBot="1" x14ac:dyDescent="0.3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8"/>
    </row>
    <row r="4" spans="1:13" x14ac:dyDescent="0.25">
      <c r="A4" s="1"/>
      <c r="B4" s="59" t="s">
        <v>1</v>
      </c>
      <c r="C4" s="59"/>
      <c r="D4" s="59"/>
      <c r="E4" s="11"/>
      <c r="F4" s="11"/>
      <c r="G4" s="11"/>
      <c r="H4" s="11"/>
      <c r="I4" s="11"/>
      <c r="J4" s="11"/>
      <c r="K4" s="11"/>
      <c r="L4" s="11"/>
      <c r="M4" s="2"/>
    </row>
    <row r="5" spans="1:13" x14ac:dyDescent="0.25">
      <c r="A5" s="1"/>
      <c r="B5" s="59"/>
      <c r="C5" s="59"/>
      <c r="D5" s="59"/>
      <c r="E5" s="11"/>
      <c r="F5" s="11"/>
      <c r="G5" s="11"/>
      <c r="H5" s="11"/>
      <c r="I5" s="11"/>
      <c r="J5" s="11"/>
      <c r="K5" s="11"/>
      <c r="L5" s="11"/>
      <c r="M5" s="2"/>
    </row>
    <row r="6" spans="1:13" x14ac:dyDescent="0.25">
      <c r="A6" s="48" t="s">
        <v>2</v>
      </c>
      <c r="B6" s="49"/>
      <c r="C6" s="3">
        <v>-13</v>
      </c>
      <c r="D6" s="9" t="s">
        <v>3</v>
      </c>
      <c r="E6" s="11"/>
      <c r="F6" s="11"/>
      <c r="G6" s="11"/>
      <c r="H6" s="11"/>
      <c r="I6" s="11"/>
      <c r="J6" s="11"/>
      <c r="K6" s="11"/>
      <c r="L6" s="11"/>
      <c r="M6" s="2"/>
    </row>
    <row r="7" spans="1:13" x14ac:dyDescent="0.25">
      <c r="A7" s="48" t="s">
        <v>4</v>
      </c>
      <c r="B7" s="49"/>
      <c r="C7" s="3">
        <v>15</v>
      </c>
      <c r="D7" s="9" t="s">
        <v>3</v>
      </c>
      <c r="E7" s="11"/>
      <c r="F7" s="11"/>
      <c r="G7" s="11"/>
      <c r="H7" s="11"/>
      <c r="I7" s="11"/>
      <c r="J7" s="11"/>
      <c r="K7" s="11"/>
      <c r="L7" s="11"/>
      <c r="M7" s="2"/>
    </row>
    <row r="8" spans="1:13" x14ac:dyDescent="0.25">
      <c r="A8" s="48" t="s">
        <v>5</v>
      </c>
      <c r="B8" s="49"/>
      <c r="C8" s="3">
        <v>10</v>
      </c>
      <c r="D8" s="9" t="s">
        <v>6</v>
      </c>
      <c r="E8" s="11"/>
      <c r="F8" s="11"/>
      <c r="G8" s="11"/>
      <c r="H8" s="11"/>
      <c r="I8" s="11"/>
      <c r="J8" s="11"/>
      <c r="K8" s="11"/>
      <c r="L8" s="11"/>
      <c r="M8" s="2"/>
    </row>
    <row r="9" spans="1:13" x14ac:dyDescent="0.25">
      <c r="A9" s="12"/>
      <c r="B9" s="13" t="s">
        <v>7</v>
      </c>
      <c r="C9" s="3">
        <v>6</v>
      </c>
      <c r="D9" s="9" t="s">
        <v>8</v>
      </c>
      <c r="E9" s="11"/>
      <c r="F9" s="11"/>
      <c r="G9" s="11"/>
      <c r="H9" s="11"/>
      <c r="I9" s="11"/>
      <c r="J9" s="11"/>
      <c r="K9" s="11"/>
      <c r="L9" s="11"/>
      <c r="M9" s="2"/>
    </row>
    <row r="10" spans="1:13" x14ac:dyDescent="0.25">
      <c r="A10" s="48" t="s">
        <v>9</v>
      </c>
      <c r="B10" s="49"/>
      <c r="C10" s="3" t="s">
        <v>10</v>
      </c>
      <c r="D10" s="9" t="s">
        <v>8</v>
      </c>
      <c r="E10" s="11"/>
      <c r="F10" s="11"/>
      <c r="G10" s="11"/>
      <c r="H10" s="11"/>
      <c r="I10" s="11"/>
      <c r="J10" s="11"/>
      <c r="K10" s="11"/>
      <c r="L10" s="11"/>
      <c r="M10" s="2"/>
    </row>
    <row r="11" spans="1:13" x14ac:dyDescent="0.25">
      <c r="A11" s="4"/>
      <c r="B11" s="13" t="s">
        <v>11</v>
      </c>
      <c r="C11" s="17">
        <f>D64</f>
        <v>11.5</v>
      </c>
      <c r="D11" s="9" t="s">
        <v>6</v>
      </c>
      <c r="E11" s="11"/>
      <c r="F11" s="11"/>
      <c r="G11" s="11"/>
      <c r="H11" s="11"/>
      <c r="I11" s="11"/>
      <c r="J11" s="11"/>
      <c r="K11" s="11"/>
      <c r="L11" s="11"/>
      <c r="M11" s="2"/>
    </row>
    <row r="12" spans="1:13" ht="15" customHeight="1" x14ac:dyDescent="0.25">
      <c r="A12" s="5"/>
      <c r="B12" s="10"/>
      <c r="C12" s="10"/>
      <c r="D12" s="10"/>
      <c r="E12" s="60" t="s">
        <v>12</v>
      </c>
      <c r="F12" s="60"/>
      <c r="G12" s="60"/>
      <c r="H12" s="60"/>
      <c r="I12" s="60"/>
      <c r="J12" s="60"/>
      <c r="K12" s="60"/>
      <c r="L12" s="60"/>
      <c r="M12" s="2"/>
    </row>
    <row r="13" spans="1:13" x14ac:dyDescent="0.25">
      <c r="A13" s="1"/>
      <c r="B13" s="61" t="s">
        <v>13</v>
      </c>
      <c r="C13" s="62"/>
      <c r="D13" s="62"/>
      <c r="E13" s="60"/>
      <c r="F13" s="60"/>
      <c r="G13" s="60"/>
      <c r="H13" s="60"/>
      <c r="I13" s="60"/>
      <c r="J13" s="60"/>
      <c r="K13" s="60"/>
      <c r="L13" s="60"/>
      <c r="M13" s="2"/>
    </row>
    <row r="14" spans="1:13" x14ac:dyDescent="0.25">
      <c r="A14" s="1"/>
      <c r="B14" s="62"/>
      <c r="C14" s="62"/>
      <c r="D14" s="62"/>
      <c r="E14" s="60"/>
      <c r="F14" s="60"/>
      <c r="G14" s="60"/>
      <c r="H14" s="60"/>
      <c r="I14" s="60"/>
      <c r="J14" s="60"/>
      <c r="K14" s="60"/>
      <c r="L14" s="60"/>
      <c r="M14" s="2"/>
    </row>
    <row r="15" spans="1:13" x14ac:dyDescent="0.25">
      <c r="A15" s="1"/>
      <c r="B15" s="62"/>
      <c r="C15" s="62"/>
      <c r="D15" s="62"/>
      <c r="E15" s="60"/>
      <c r="F15" s="60"/>
      <c r="G15" s="60"/>
      <c r="H15" s="60"/>
      <c r="I15" s="60"/>
      <c r="J15" s="60"/>
      <c r="K15" s="60"/>
      <c r="L15" s="60"/>
      <c r="M15" s="2"/>
    </row>
    <row r="16" spans="1:13" x14ac:dyDescent="0.25">
      <c r="A16" s="1"/>
      <c r="B16" s="62"/>
      <c r="C16" s="62"/>
      <c r="D16" s="62"/>
      <c r="E16" s="60"/>
      <c r="F16" s="60"/>
      <c r="G16" s="60"/>
      <c r="H16" s="60"/>
      <c r="I16" s="60"/>
      <c r="J16" s="60"/>
      <c r="K16" s="60"/>
      <c r="L16" s="60"/>
      <c r="M16" s="2"/>
    </row>
    <row r="17" spans="1:13" x14ac:dyDescent="0.25">
      <c r="A17" s="1"/>
      <c r="B17" s="62"/>
      <c r="C17" s="62"/>
      <c r="D17" s="62"/>
      <c r="E17" s="60"/>
      <c r="F17" s="60"/>
      <c r="G17" s="60"/>
      <c r="H17" s="60"/>
      <c r="I17" s="60"/>
      <c r="J17" s="60"/>
      <c r="K17" s="60"/>
      <c r="L17" s="60"/>
      <c r="M17" s="2"/>
    </row>
    <row r="18" spans="1:13" x14ac:dyDescent="0.25">
      <c r="A18" s="1"/>
      <c r="B18" s="62"/>
      <c r="C18" s="62"/>
      <c r="D18" s="62"/>
      <c r="E18" s="60"/>
      <c r="F18" s="60"/>
      <c r="G18" s="60"/>
      <c r="H18" s="60"/>
      <c r="I18" s="60"/>
      <c r="J18" s="60"/>
      <c r="K18" s="60"/>
      <c r="L18" s="60"/>
      <c r="M18" s="2"/>
    </row>
    <row r="19" spans="1:13" x14ac:dyDescent="0.25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</row>
    <row r="20" spans="1:13" x14ac:dyDescent="0.25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</row>
    <row r="21" spans="1:13" x14ac:dyDescent="0.25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</row>
    <row r="22" spans="1:13" x14ac:dyDescent="0.25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</row>
    <row r="23" spans="1:13" x14ac:dyDescent="0.25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</row>
    <row r="24" spans="1:13" x14ac:dyDescent="0.25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</row>
    <row r="25" spans="1:13" x14ac:dyDescent="0.25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</row>
    <row r="26" spans="1:13" x14ac:dyDescent="0.25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</row>
    <row r="27" spans="1:13" x14ac:dyDescent="0.25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</row>
    <row r="28" spans="1:13" x14ac:dyDescent="0.25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</row>
    <row r="29" spans="1:13" x14ac:dyDescent="0.25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</row>
    <row r="30" spans="1:13" x14ac:dyDescent="0.25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</row>
    <row r="31" spans="1:13" x14ac:dyDescent="0.25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</row>
    <row r="32" spans="1:13" x14ac:dyDescent="0.25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</row>
    <row r="33" spans="1:13" x14ac:dyDescent="0.25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</row>
    <row r="34" spans="1:13" x14ac:dyDescent="0.25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</row>
    <row r="35" spans="1:13" x14ac:dyDescent="0.25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</row>
    <row r="36" spans="1:13" x14ac:dyDescent="0.25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</row>
    <row r="37" spans="1:13" x14ac:dyDescent="0.25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</row>
    <row r="38" spans="1:13" x14ac:dyDescent="0.25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</row>
    <row r="39" spans="1:13" x14ac:dyDescent="0.25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</row>
    <row r="40" spans="1:13" x14ac:dyDescent="0.25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</row>
    <row r="41" spans="1:13" x14ac:dyDescent="0.25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</row>
    <row r="42" spans="1:13" x14ac:dyDescent="0.25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</row>
    <row r="43" spans="1:13" ht="15.75" thickBot="1" x14ac:dyDescent="0.3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16" customForma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 s="16" customForma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 s="16" customForma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s="16" customForma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 s="16" customFormat="1" x14ac:dyDescent="0.25">
      <c r="A51" s="20"/>
      <c r="B51" s="20"/>
      <c r="C51" s="20"/>
    </row>
    <row r="52" spans="1:13" s="16" customFormat="1" x14ac:dyDescent="0.25">
      <c r="A52" s="63" t="s">
        <v>14</v>
      </c>
      <c r="B52" s="21" t="s">
        <v>15</v>
      </c>
      <c r="C52" s="21" t="s">
        <v>16</v>
      </c>
      <c r="D52" s="21" t="s">
        <v>17</v>
      </c>
      <c r="E52" s="64" t="s">
        <v>18</v>
      </c>
      <c r="F52" s="64"/>
      <c r="G52" s="64"/>
      <c r="H52" s="64"/>
    </row>
    <row r="53" spans="1:13" s="16" customFormat="1" x14ac:dyDescent="0.25">
      <c r="A53" s="63"/>
      <c r="B53" s="22">
        <v>-20</v>
      </c>
      <c r="C53" s="46">
        <v>4.7811569656550539</v>
      </c>
      <c r="D53" s="23">
        <f>C53+6</f>
        <v>10.781156965655054</v>
      </c>
      <c r="E53" s="65" t="s">
        <v>19</v>
      </c>
      <c r="F53" s="65"/>
      <c r="G53" s="24" t="s">
        <v>10</v>
      </c>
    </row>
    <row r="54" spans="1:13" s="16" customFormat="1" x14ac:dyDescent="0.25">
      <c r="A54" s="63"/>
      <c r="B54" s="22">
        <v>-15</v>
      </c>
      <c r="C54" s="46">
        <v>6.4827001782102034</v>
      </c>
      <c r="D54" s="23">
        <f t="shared" ref="D54:D60" si="0">C54+6</f>
        <v>12.482700178210203</v>
      </c>
      <c r="E54" s="65"/>
      <c r="F54" s="65"/>
      <c r="G54" s="24" t="s">
        <v>20</v>
      </c>
    </row>
    <row r="55" spans="1:13" s="16" customFormat="1" x14ac:dyDescent="0.25">
      <c r="A55" s="63"/>
      <c r="B55" s="22">
        <v>-7</v>
      </c>
      <c r="C55" s="46">
        <v>8.3240950028421601</v>
      </c>
      <c r="D55" s="23">
        <f t="shared" si="0"/>
        <v>14.32409500284216</v>
      </c>
      <c r="E55" s="65" t="s">
        <v>21</v>
      </c>
      <c r="F55" s="65"/>
      <c r="G55" s="24">
        <v>15</v>
      </c>
    </row>
    <row r="56" spans="1:13" s="16" customFormat="1" x14ac:dyDescent="0.25">
      <c r="A56" s="63"/>
      <c r="B56" s="22">
        <v>2</v>
      </c>
      <c r="C56" s="46">
        <v>10.017984330011775</v>
      </c>
      <c r="D56" s="23">
        <f t="shared" si="0"/>
        <v>16.017984330011775</v>
      </c>
      <c r="E56" s="65"/>
      <c r="F56" s="65"/>
      <c r="G56" s="24">
        <v>20</v>
      </c>
    </row>
    <row r="57" spans="1:13" s="16" customFormat="1" x14ac:dyDescent="0.25">
      <c r="A57" s="63"/>
      <c r="B57" s="22">
        <v>7</v>
      </c>
      <c r="C57" s="46">
        <v>10.605519556492904</v>
      </c>
      <c r="D57" s="23">
        <f t="shared" si="0"/>
        <v>16.605519556492904</v>
      </c>
      <c r="E57" s="65" t="s">
        <v>22</v>
      </c>
      <c r="F57" s="65"/>
      <c r="G57" s="24">
        <v>-12</v>
      </c>
    </row>
    <row r="58" spans="1:13" s="16" customFormat="1" x14ac:dyDescent="0.25">
      <c r="A58" s="63"/>
      <c r="B58" s="22">
        <v>14</v>
      </c>
      <c r="C58" s="46">
        <v>10.969512933392975</v>
      </c>
      <c r="D58" s="23">
        <f t="shared" si="0"/>
        <v>16.969512933392977</v>
      </c>
      <c r="E58" s="65"/>
      <c r="F58" s="65"/>
      <c r="G58" s="24">
        <v>-15</v>
      </c>
    </row>
    <row r="59" spans="1:13" s="16" customFormat="1" x14ac:dyDescent="0.25">
      <c r="A59" s="63"/>
      <c r="B59" s="22">
        <v>25</v>
      </c>
      <c r="C59" s="46">
        <v>10.4199352181307</v>
      </c>
      <c r="D59" s="23">
        <f t="shared" si="0"/>
        <v>16.4199352181307</v>
      </c>
      <c r="E59" s="65"/>
      <c r="F59" s="65"/>
      <c r="G59" s="24">
        <v>-17</v>
      </c>
    </row>
    <row r="60" spans="1:13" s="16" customFormat="1" x14ac:dyDescent="0.25">
      <c r="A60" s="63"/>
      <c r="B60" s="22">
        <v>35</v>
      </c>
      <c r="C60" s="46">
        <v>9.7705982663187783</v>
      </c>
      <c r="D60" s="23">
        <f t="shared" si="0"/>
        <v>15.770598266318778</v>
      </c>
      <c r="E60" s="65"/>
      <c r="F60" s="65"/>
      <c r="G60" s="24">
        <v>-20</v>
      </c>
    </row>
    <row r="61" spans="1:13" s="16" customFormat="1" x14ac:dyDescent="0.25">
      <c r="A61" s="63"/>
      <c r="B61" s="26"/>
      <c r="C61" s="27"/>
      <c r="D61" s="23"/>
    </row>
    <row r="62" spans="1:13" s="16" customFormat="1" ht="15" customHeight="1" x14ac:dyDescent="0.25">
      <c r="A62" s="63" t="s">
        <v>23</v>
      </c>
      <c r="B62" s="24" t="s">
        <v>24</v>
      </c>
      <c r="C62" s="28" t="s">
        <v>25</v>
      </c>
      <c r="D62" s="28" t="s">
        <v>26</v>
      </c>
      <c r="E62" s="24"/>
      <c r="F62" s="68" t="s">
        <v>27</v>
      </c>
      <c r="G62" s="19" t="s">
        <v>25</v>
      </c>
      <c r="H62" s="19" t="s">
        <v>26</v>
      </c>
    </row>
    <row r="63" spans="1:13" s="16" customFormat="1" ht="15" customHeight="1" x14ac:dyDescent="0.25">
      <c r="A63" s="63"/>
      <c r="B63" s="29" t="s">
        <v>28</v>
      </c>
      <c r="C63" s="28">
        <f>C7</f>
        <v>15</v>
      </c>
      <c r="D63" s="28">
        <f>C6</f>
        <v>-13</v>
      </c>
      <c r="E63" s="28" t="s">
        <v>3</v>
      </c>
      <c r="F63" s="68"/>
      <c r="G63" s="30">
        <v>-20</v>
      </c>
      <c r="H63" s="19">
        <f>D64</f>
        <v>11.5</v>
      </c>
    </row>
    <row r="64" spans="1:13" s="16" customFormat="1" ht="15.75" customHeight="1" x14ac:dyDescent="0.25">
      <c r="A64" s="63"/>
      <c r="B64" s="29" t="s">
        <v>5</v>
      </c>
      <c r="C64" s="31">
        <v>0</v>
      </c>
      <c r="D64" s="28">
        <f>IF(C10="OTOPNÁ TĚLESA",(C8+0.25*C9)*1.1,(C8+0.25*C9*1))</f>
        <v>11.5</v>
      </c>
      <c r="E64" s="28" t="s">
        <v>6</v>
      </c>
      <c r="F64" s="68"/>
      <c r="G64" s="19">
        <f>D63</f>
        <v>-13</v>
      </c>
      <c r="H64" s="19">
        <f>D64</f>
        <v>11.5</v>
      </c>
    </row>
    <row r="65" spans="1:10" s="16" customFormat="1" ht="15" customHeight="1" x14ac:dyDescent="0.25">
      <c r="A65" s="63"/>
      <c r="B65" s="64" t="s">
        <v>29</v>
      </c>
      <c r="C65" s="64"/>
      <c r="D65" s="64"/>
      <c r="E65" s="64"/>
      <c r="F65" s="68" t="s">
        <v>30</v>
      </c>
      <c r="G65" s="19" t="s">
        <v>25</v>
      </c>
      <c r="H65" s="19" t="s">
        <v>26</v>
      </c>
    </row>
    <row r="66" spans="1:10" s="16" customFormat="1" ht="15" customHeight="1" x14ac:dyDescent="0.25">
      <c r="A66" s="63"/>
      <c r="B66" s="19" t="s">
        <v>25</v>
      </c>
      <c r="C66" s="19">
        <f>C63</f>
        <v>15</v>
      </c>
      <c r="D66" s="32">
        <f>D63</f>
        <v>-13</v>
      </c>
      <c r="E66" s="19">
        <f>D63</f>
        <v>-13</v>
      </c>
      <c r="F66" s="68"/>
      <c r="G66" s="33">
        <f>G64</f>
        <v>-13</v>
      </c>
      <c r="H66" s="19">
        <f>H63</f>
        <v>11.5</v>
      </c>
    </row>
    <row r="67" spans="1:10" s="16" customFormat="1" ht="15.75" customHeight="1" x14ac:dyDescent="0.25">
      <c r="A67" s="63"/>
      <c r="B67" s="19" t="s">
        <v>26</v>
      </c>
      <c r="C67" s="32">
        <f>C64</f>
        <v>0</v>
      </c>
      <c r="D67" s="19">
        <f>D64</f>
        <v>11.5</v>
      </c>
      <c r="E67" s="32">
        <f>C64</f>
        <v>0</v>
      </c>
      <c r="F67" s="68"/>
      <c r="G67" s="19">
        <f>G64</f>
        <v>-13</v>
      </c>
      <c r="H67" s="30">
        <v>0</v>
      </c>
    </row>
    <row r="68" spans="1:10" s="16" customFormat="1" ht="15" customHeight="1" x14ac:dyDescent="0.25">
      <c r="A68" s="63"/>
      <c r="B68" s="64" t="s">
        <v>31</v>
      </c>
      <c r="C68" s="64"/>
      <c r="D68" s="64"/>
      <c r="E68" s="64"/>
    </row>
    <row r="69" spans="1:10" s="16" customFormat="1" ht="15" customHeight="1" x14ac:dyDescent="0.25">
      <c r="A69" s="63"/>
      <c r="B69" s="19" t="s">
        <v>32</v>
      </c>
      <c r="C69" s="34" t="s">
        <v>25</v>
      </c>
      <c r="D69" s="35" t="s">
        <v>26</v>
      </c>
      <c r="E69" s="67"/>
    </row>
    <row r="70" spans="1:10" s="16" customFormat="1" ht="15" customHeight="1" x14ac:dyDescent="0.25">
      <c r="A70" s="63"/>
      <c r="B70" s="34">
        <v>1</v>
      </c>
      <c r="C70" s="34">
        <f>C63</f>
        <v>15</v>
      </c>
      <c r="D70" s="35">
        <f>C64</f>
        <v>0</v>
      </c>
      <c r="E70" s="67"/>
    </row>
    <row r="71" spans="1:10" s="16" customFormat="1" ht="15.75" customHeight="1" x14ac:dyDescent="0.25">
      <c r="A71" s="63"/>
      <c r="B71" s="34">
        <v>2</v>
      </c>
      <c r="C71" s="34">
        <f>D63</f>
        <v>-13</v>
      </c>
      <c r="D71" s="34">
        <f>D64</f>
        <v>11.5</v>
      </c>
      <c r="E71" s="67"/>
    </row>
    <row r="72" spans="1:10" s="16" customFormat="1" x14ac:dyDescent="0.25">
      <c r="A72" s="63"/>
      <c r="B72" s="36"/>
      <c r="C72" s="36" t="s">
        <v>33</v>
      </c>
      <c r="D72" s="36" t="s">
        <v>34</v>
      </c>
      <c r="E72" s="67"/>
    </row>
    <row r="73" spans="1:10" s="16" customFormat="1" x14ac:dyDescent="0.25">
      <c r="A73" s="63"/>
      <c r="B73" s="19" t="s">
        <v>35</v>
      </c>
      <c r="C73" s="37" cm="1">
        <f t="array" ref="C73:D73">LINEST(D70:D71,C70:C71,1)</f>
        <v>-0.4107142857142857</v>
      </c>
      <c r="D73" s="38">
        <v>6.1607142857142856</v>
      </c>
      <c r="E73" s="67"/>
    </row>
    <row r="74" spans="1:10" s="16" customFormat="1" ht="15" customHeight="1" x14ac:dyDescent="0.25">
      <c r="A74" s="63" t="s">
        <v>36</v>
      </c>
      <c r="B74" s="69" t="s">
        <v>16</v>
      </c>
      <c r="C74" s="69"/>
      <c r="D74" s="69" t="s">
        <v>37</v>
      </c>
      <c r="E74" s="69"/>
      <c r="F74" s="63"/>
      <c r="G74" s="63"/>
      <c r="H74" s="63"/>
      <c r="I74" s="63"/>
      <c r="J74" s="63"/>
    </row>
    <row r="75" spans="1:10" s="16" customFormat="1" ht="15" customHeight="1" x14ac:dyDescent="0.25">
      <c r="A75" s="63"/>
      <c r="B75" s="31" t="s">
        <v>25</v>
      </c>
      <c r="C75" s="31" t="s">
        <v>26</v>
      </c>
      <c r="D75" s="31" t="s">
        <v>25</v>
      </c>
      <c r="E75" s="31" t="s">
        <v>26</v>
      </c>
      <c r="F75" s="63"/>
      <c r="G75" s="63"/>
      <c r="H75" s="63"/>
      <c r="I75" s="63"/>
      <c r="J75" s="63"/>
    </row>
    <row r="76" spans="1:10" s="16" customFormat="1" ht="15" customHeight="1" x14ac:dyDescent="0.25">
      <c r="A76" s="63"/>
      <c r="B76" s="39">
        <f>B77</f>
        <v>-5.8118375082266081</v>
      </c>
      <c r="C76" s="40">
        <f>C77</f>
        <v>8.547718976593071</v>
      </c>
      <c r="D76" s="39">
        <f>D77</f>
        <v>-15.214735929784094</v>
      </c>
      <c r="E76" s="40">
        <f>E77</f>
        <v>12.409623685447038</v>
      </c>
      <c r="F76" s="63"/>
      <c r="G76" s="63"/>
      <c r="H76" s="63"/>
      <c r="I76" s="63"/>
      <c r="J76" s="63"/>
    </row>
    <row r="77" spans="1:10" s="16" customFormat="1" ht="15" customHeight="1" x14ac:dyDescent="0.25">
      <c r="A77" s="63"/>
      <c r="B77" s="41">
        <f>J89</f>
        <v>-5.8118375082266081</v>
      </c>
      <c r="C77" s="40">
        <f>J88</f>
        <v>8.547718976593071</v>
      </c>
      <c r="D77" s="39">
        <f>J100</f>
        <v>-15.214735929784094</v>
      </c>
      <c r="E77" s="42">
        <f>J99</f>
        <v>12.409623685447038</v>
      </c>
      <c r="F77" s="63"/>
      <c r="G77" s="63"/>
      <c r="H77" s="63"/>
      <c r="I77" s="63"/>
      <c r="J77" s="63"/>
    </row>
    <row r="78" spans="1:10" s="16" customFormat="1" ht="15" customHeight="1" x14ac:dyDescent="0.25">
      <c r="A78" s="63"/>
      <c r="B78" s="39">
        <f>B77</f>
        <v>-5.8118375082266081</v>
      </c>
      <c r="C78" s="40">
        <v>0</v>
      </c>
      <c r="D78" s="39">
        <f>D77</f>
        <v>-15.214735929784094</v>
      </c>
      <c r="E78" s="40">
        <v>0</v>
      </c>
      <c r="F78" s="63"/>
      <c r="G78" s="63"/>
      <c r="H78" s="63"/>
      <c r="I78" s="63"/>
      <c r="J78" s="63"/>
    </row>
    <row r="79" spans="1:10" s="16" customFormat="1" ht="15" customHeight="1" x14ac:dyDescent="0.25">
      <c r="A79" s="63"/>
      <c r="B79" s="67" t="s">
        <v>38</v>
      </c>
      <c r="C79" s="67"/>
      <c r="D79" s="67"/>
      <c r="E79" s="67"/>
      <c r="F79" s="67"/>
      <c r="G79" s="67"/>
      <c r="H79" s="67"/>
      <c r="I79" s="67"/>
      <c r="J79" s="67"/>
    </row>
    <row r="80" spans="1:10" s="16" customFormat="1" ht="15" customHeight="1" x14ac:dyDescent="0.25">
      <c r="A80" s="63"/>
      <c r="B80" s="16" t="s">
        <v>39</v>
      </c>
      <c r="C80" s="16" t="s">
        <v>40</v>
      </c>
      <c r="D80" s="16" t="s">
        <v>26</v>
      </c>
      <c r="E80" s="16" t="s">
        <v>41</v>
      </c>
      <c r="F80" s="16" t="s">
        <v>42</v>
      </c>
      <c r="G80" s="16" t="s">
        <v>43</v>
      </c>
      <c r="H80" s="67" t="s">
        <v>44</v>
      </c>
      <c r="I80" s="67"/>
      <c r="J80" s="67"/>
    </row>
    <row r="81" spans="1:10" s="16" customFormat="1" ht="15" customHeight="1" x14ac:dyDescent="0.25">
      <c r="A81" s="63"/>
      <c r="B81" s="16">
        <f t="shared" ref="B81:C89" si="1">B53</f>
        <v>-20</v>
      </c>
      <c r="C81" s="16">
        <f t="shared" si="1"/>
        <v>4.7811569656550539</v>
      </c>
      <c r="D81" s="16">
        <f>$C$73*B81+$D$73</f>
        <v>14.375</v>
      </c>
      <c r="E81" s="16">
        <f>D81-C81</f>
        <v>9.5938430343449461</v>
      </c>
      <c r="F81" s="16">
        <f>IF(SIGN(E81*E82)=1,0,1)</f>
        <v>0</v>
      </c>
      <c r="G81" s="66">
        <f>MATCH(1,F81:F89,0)</f>
        <v>3</v>
      </c>
      <c r="H81" s="16" t="s">
        <v>25</v>
      </c>
      <c r="I81" s="16" t="s">
        <v>45</v>
      </c>
      <c r="J81" s="16" t="s">
        <v>46</v>
      </c>
    </row>
    <row r="82" spans="1:10" s="16" customFormat="1" ht="15" customHeight="1" x14ac:dyDescent="0.25">
      <c r="A82" s="63"/>
      <c r="B82" s="16">
        <f t="shared" si="1"/>
        <v>-15</v>
      </c>
      <c r="C82" s="16">
        <f t="shared" si="1"/>
        <v>6.4827001782102034</v>
      </c>
      <c r="D82" s="16">
        <f t="shared" ref="D82:D89" si="2">$C$73*B82+$D$73</f>
        <v>12.321428571428571</v>
      </c>
      <c r="E82" s="16">
        <f t="shared" ref="E82:E89" si="3">D82-C82</f>
        <v>5.8387283932183678</v>
      </c>
      <c r="F82" s="16">
        <f t="shared" ref="F82:F88" si="4">IF(SIGN(E82*E83)=1,0,1)</f>
        <v>0</v>
      </c>
      <c r="G82" s="66"/>
      <c r="H82" s="16">
        <f>INDEX(B81:B89,G81)</f>
        <v>-7</v>
      </c>
      <c r="I82" s="16">
        <f>INDEX(C81:C89,G81)</f>
        <v>8.3240950028421601</v>
      </c>
      <c r="J82" s="16">
        <f>INDEX(D81:D89,G81)</f>
        <v>9.0357142857142847</v>
      </c>
    </row>
    <row r="83" spans="1:10" s="16" customFormat="1" ht="15" customHeight="1" x14ac:dyDescent="0.25">
      <c r="A83" s="63"/>
      <c r="B83" s="16">
        <f t="shared" si="1"/>
        <v>-7</v>
      </c>
      <c r="C83" s="16">
        <f t="shared" si="1"/>
        <v>8.3240950028421601</v>
      </c>
      <c r="D83" s="16">
        <f t="shared" si="2"/>
        <v>9.0357142857142847</v>
      </c>
      <c r="E83" s="16">
        <f t="shared" si="3"/>
        <v>0.71161928287212461</v>
      </c>
      <c r="F83" s="16">
        <f t="shared" si="4"/>
        <v>1</v>
      </c>
      <c r="G83" s="66"/>
      <c r="H83" s="16">
        <f>INDEX(B81:B89,G81+1)</f>
        <v>2</v>
      </c>
      <c r="I83" s="16">
        <f>INDEX(C81:C89,G81+1)</f>
        <v>10.017984330011775</v>
      </c>
      <c r="J83" s="16">
        <f>INDEX(D81:D89,G81+1)</f>
        <v>5.3392857142857144</v>
      </c>
    </row>
    <row r="84" spans="1:10" s="16" customFormat="1" ht="15" customHeight="1" x14ac:dyDescent="0.25">
      <c r="A84" s="63"/>
      <c r="B84" s="16">
        <f t="shared" si="1"/>
        <v>2</v>
      </c>
      <c r="C84" s="16">
        <f t="shared" si="1"/>
        <v>10.017984330011775</v>
      </c>
      <c r="D84" s="16">
        <f t="shared" si="2"/>
        <v>5.3392857142857144</v>
      </c>
      <c r="E84" s="16">
        <f t="shared" si="3"/>
        <v>-4.6786986157260602</v>
      </c>
      <c r="F84" s="16">
        <f t="shared" si="4"/>
        <v>0</v>
      </c>
      <c r="G84" s="66"/>
      <c r="H84" s="67" t="s">
        <v>47</v>
      </c>
      <c r="I84" s="67"/>
      <c r="J84" s="67"/>
    </row>
    <row r="85" spans="1:10" s="16" customFormat="1" x14ac:dyDescent="0.25">
      <c r="A85" s="63"/>
      <c r="B85" s="16">
        <f t="shared" si="1"/>
        <v>7</v>
      </c>
      <c r="C85" s="16">
        <f t="shared" si="1"/>
        <v>10.605519556492904</v>
      </c>
      <c r="D85" s="16">
        <f t="shared" si="2"/>
        <v>3.2857142857142856</v>
      </c>
      <c r="E85" s="16">
        <f t="shared" si="3"/>
        <v>-7.3198052707786188</v>
      </c>
      <c r="F85" s="16">
        <f t="shared" si="4"/>
        <v>0</v>
      </c>
      <c r="G85" s="66"/>
      <c r="H85" s="34" t="s">
        <v>48</v>
      </c>
      <c r="I85" s="16">
        <f>SLOPE(I82:I83,H82:H83)</f>
        <v>0.18820992524106828</v>
      </c>
      <c r="J85" s="16">
        <f>SLOPE(J82:J83,H82:H83)</f>
        <v>-0.41071428571428559</v>
      </c>
    </row>
    <row r="86" spans="1:10" s="16" customFormat="1" x14ac:dyDescent="0.25">
      <c r="A86" s="63"/>
      <c r="B86" s="16">
        <f t="shared" si="1"/>
        <v>14</v>
      </c>
      <c r="C86" s="16">
        <f t="shared" si="1"/>
        <v>10.969512933392975</v>
      </c>
      <c r="D86" s="16">
        <f t="shared" si="2"/>
        <v>0.41071428571428559</v>
      </c>
      <c r="E86" s="16">
        <f t="shared" si="3"/>
        <v>-10.558798647678689</v>
      </c>
      <c r="F86" s="16">
        <f t="shared" si="4"/>
        <v>0</v>
      </c>
      <c r="G86" s="66"/>
      <c r="H86" s="34" t="s">
        <v>49</v>
      </c>
      <c r="I86" s="16">
        <f>INTERCEPT(I82:I83,H82:H83)</f>
        <v>9.641564479529638</v>
      </c>
      <c r="J86" s="16">
        <f>INTERCEPT(J82:J83,H82:H83)</f>
        <v>6.1607142857142865</v>
      </c>
    </row>
    <row r="87" spans="1:10" s="16" customFormat="1" x14ac:dyDescent="0.25">
      <c r="A87" s="63"/>
      <c r="B87" s="16">
        <f t="shared" si="1"/>
        <v>25</v>
      </c>
      <c r="C87" s="16">
        <f t="shared" si="1"/>
        <v>10.4199352181307</v>
      </c>
      <c r="D87" s="16">
        <f t="shared" si="2"/>
        <v>-4.1071428571428568</v>
      </c>
      <c r="E87" s="16">
        <f t="shared" si="3"/>
        <v>-14.527078075273558</v>
      </c>
      <c r="F87" s="16">
        <f t="shared" si="4"/>
        <v>0</v>
      </c>
      <c r="G87" s="66"/>
      <c r="H87" s="67" t="s">
        <v>50</v>
      </c>
      <c r="I87" s="67"/>
      <c r="J87" s="67"/>
    </row>
    <row r="88" spans="1:10" s="16" customFormat="1" x14ac:dyDescent="0.25">
      <c r="A88" s="63"/>
      <c r="B88" s="16">
        <f t="shared" si="1"/>
        <v>35</v>
      </c>
      <c r="C88" s="16">
        <f t="shared" si="1"/>
        <v>9.7705982663187783</v>
      </c>
      <c r="D88" s="16">
        <f t="shared" si="2"/>
        <v>-8.2142857142857153</v>
      </c>
      <c r="E88" s="16">
        <f t="shared" si="3"/>
        <v>-17.984883980604494</v>
      </c>
      <c r="F88" s="16">
        <f t="shared" si="4"/>
        <v>1</v>
      </c>
      <c r="G88" s="66"/>
      <c r="H88" s="67" t="s">
        <v>51</v>
      </c>
      <c r="I88" s="67"/>
      <c r="J88" s="43">
        <f>(J85*I86-I85*J86)/(J85-I85)</f>
        <v>8.547718976593071</v>
      </c>
    </row>
    <row r="89" spans="1:10" s="16" customFormat="1" x14ac:dyDescent="0.25">
      <c r="A89" s="63"/>
      <c r="B89" s="16">
        <f t="shared" si="1"/>
        <v>0</v>
      </c>
      <c r="C89" s="16">
        <f t="shared" si="1"/>
        <v>0</v>
      </c>
      <c r="D89" s="16">
        <f t="shared" si="2"/>
        <v>6.1607142857142856</v>
      </c>
      <c r="E89" s="16">
        <f t="shared" si="3"/>
        <v>6.1607142857142856</v>
      </c>
      <c r="F89" s="16">
        <f>H67</f>
        <v>0</v>
      </c>
      <c r="G89" s="66"/>
      <c r="H89" s="67" t="s">
        <v>52</v>
      </c>
      <c r="I89" s="67"/>
      <c r="J89" s="43">
        <f>(J88-J86)/J85</f>
        <v>-5.8118375082266081</v>
      </c>
    </row>
    <row r="90" spans="1:10" s="16" customFormat="1" x14ac:dyDescent="0.25">
      <c r="A90" s="63"/>
      <c r="B90" s="67" t="s">
        <v>53</v>
      </c>
      <c r="C90" s="67"/>
      <c r="D90" s="67"/>
      <c r="E90" s="67"/>
      <c r="F90" s="67"/>
      <c r="G90" s="67"/>
      <c r="H90" s="67"/>
      <c r="I90" s="67"/>
      <c r="J90" s="67"/>
    </row>
    <row r="91" spans="1:10" s="16" customFormat="1" x14ac:dyDescent="0.25">
      <c r="A91" s="63"/>
      <c r="B91" s="16" t="s">
        <v>39</v>
      </c>
      <c r="C91" s="16" t="s">
        <v>40</v>
      </c>
      <c r="D91" s="16" t="s">
        <v>26</v>
      </c>
      <c r="E91" s="16" t="s">
        <v>41</v>
      </c>
      <c r="F91" s="16" t="s">
        <v>42</v>
      </c>
      <c r="G91" s="16" t="s">
        <v>43</v>
      </c>
      <c r="H91" s="67" t="s">
        <v>44</v>
      </c>
      <c r="I91" s="67"/>
      <c r="J91" s="67"/>
    </row>
    <row r="92" spans="1:10" s="16" customFormat="1" x14ac:dyDescent="0.25">
      <c r="A92" s="63"/>
      <c r="B92" s="16">
        <f>B53</f>
        <v>-20</v>
      </c>
      <c r="C92" s="16">
        <f>D53</f>
        <v>10.781156965655054</v>
      </c>
      <c r="D92" s="16">
        <f>$C$73*B92+$D$73</f>
        <v>14.375</v>
      </c>
      <c r="E92" s="16">
        <f>D92-C92</f>
        <v>3.5938430343449461</v>
      </c>
      <c r="F92" s="16">
        <f>IF(SIGN(E92*E93)=1,0,1)</f>
        <v>1</v>
      </c>
      <c r="G92" s="66">
        <f>MATCH(1,F92:F100,0)</f>
        <v>1</v>
      </c>
      <c r="H92" s="16" t="s">
        <v>25</v>
      </c>
      <c r="I92" s="16" t="s">
        <v>45</v>
      </c>
      <c r="J92" s="16" t="s">
        <v>46</v>
      </c>
    </row>
    <row r="93" spans="1:10" s="16" customFormat="1" x14ac:dyDescent="0.25">
      <c r="A93" s="63"/>
      <c r="B93" s="16">
        <f t="shared" ref="B93:B100" si="5">B54</f>
        <v>-15</v>
      </c>
      <c r="C93" s="16">
        <f t="shared" ref="C93:C100" si="6">D54</f>
        <v>12.482700178210203</v>
      </c>
      <c r="D93" s="16">
        <f t="shared" ref="D93:D100" si="7">$C$73*B93+$D$73</f>
        <v>12.321428571428571</v>
      </c>
      <c r="E93" s="16">
        <f t="shared" ref="E93:E100" si="8">D93-C93</f>
        <v>-0.16127160678163222</v>
      </c>
      <c r="F93" s="16">
        <f t="shared" ref="F93:F99" si="9">IF(SIGN(E93*E94)=1,0,1)</f>
        <v>0</v>
      </c>
      <c r="G93" s="66"/>
      <c r="H93" s="16">
        <f>INDEX(B92:B100,G92)</f>
        <v>-20</v>
      </c>
      <c r="I93" s="16">
        <f>INDEX(C92:C100,G92)</f>
        <v>10.781156965655054</v>
      </c>
      <c r="J93" s="16">
        <f>INDEX(D92:D100,G92)</f>
        <v>14.375</v>
      </c>
    </row>
    <row r="94" spans="1:10" s="16" customFormat="1" x14ac:dyDescent="0.25">
      <c r="A94" s="63"/>
      <c r="B94" s="16">
        <f t="shared" si="5"/>
        <v>-7</v>
      </c>
      <c r="C94" s="16">
        <f t="shared" si="6"/>
        <v>14.32409500284216</v>
      </c>
      <c r="D94" s="16">
        <f t="shared" si="7"/>
        <v>9.0357142857142847</v>
      </c>
      <c r="E94" s="16">
        <f t="shared" si="8"/>
        <v>-5.2883807171278754</v>
      </c>
      <c r="F94" s="16">
        <f t="shared" si="9"/>
        <v>0</v>
      </c>
      <c r="G94" s="66"/>
      <c r="H94" s="16">
        <f>INDEX(B92:B100,G92+1)</f>
        <v>-15</v>
      </c>
      <c r="I94" s="16">
        <f>INDEX(C92:C100,G92+1)</f>
        <v>12.482700178210203</v>
      </c>
      <c r="J94" s="16">
        <f>INDEX(D92:D100,G92+1)</f>
        <v>12.321428571428571</v>
      </c>
    </row>
    <row r="95" spans="1:10" s="16" customFormat="1" x14ac:dyDescent="0.25">
      <c r="A95" s="63"/>
      <c r="B95" s="16">
        <f t="shared" si="5"/>
        <v>2</v>
      </c>
      <c r="C95" s="16">
        <f t="shared" si="6"/>
        <v>16.017984330011775</v>
      </c>
      <c r="D95" s="16">
        <f t="shared" si="7"/>
        <v>5.3392857142857144</v>
      </c>
      <c r="E95" s="16">
        <f t="shared" si="8"/>
        <v>-10.678698615726059</v>
      </c>
      <c r="F95" s="16">
        <f t="shared" si="9"/>
        <v>0</v>
      </c>
      <c r="G95" s="66"/>
      <c r="H95" s="67" t="s">
        <v>47</v>
      </c>
      <c r="I95" s="67"/>
      <c r="J95" s="67"/>
    </row>
    <row r="96" spans="1:10" s="16" customFormat="1" x14ac:dyDescent="0.25">
      <c r="A96" s="63"/>
      <c r="B96" s="16">
        <f t="shared" si="5"/>
        <v>7</v>
      </c>
      <c r="C96" s="16">
        <f t="shared" si="6"/>
        <v>16.605519556492904</v>
      </c>
      <c r="D96" s="16">
        <f t="shared" si="7"/>
        <v>3.2857142857142856</v>
      </c>
      <c r="E96" s="16">
        <f t="shared" si="8"/>
        <v>-13.31980527077862</v>
      </c>
      <c r="F96" s="16">
        <f t="shared" si="9"/>
        <v>0</v>
      </c>
      <c r="G96" s="66"/>
      <c r="H96" s="34" t="s">
        <v>48</v>
      </c>
      <c r="I96" s="16">
        <f>SLOPE(I93:I94,H93:H94)</f>
        <v>0.34030864251102988</v>
      </c>
      <c r="J96" s="16">
        <f>SLOPE(J93:J94,H93:H94)</f>
        <v>-0.41071428571428575</v>
      </c>
    </row>
    <row r="97" spans="1:10" s="16" customFormat="1" x14ac:dyDescent="0.25">
      <c r="A97" s="63"/>
      <c r="B97" s="16">
        <f t="shared" si="5"/>
        <v>14</v>
      </c>
      <c r="C97" s="16">
        <f t="shared" si="6"/>
        <v>16.969512933392977</v>
      </c>
      <c r="D97" s="16">
        <f t="shared" si="7"/>
        <v>0.41071428571428559</v>
      </c>
      <c r="E97" s="16">
        <f t="shared" si="8"/>
        <v>-16.558798647678692</v>
      </c>
      <c r="F97" s="16">
        <f t="shared" si="9"/>
        <v>0</v>
      </c>
      <c r="G97" s="66"/>
      <c r="H97" s="34" t="s">
        <v>49</v>
      </c>
      <c r="I97" s="16">
        <f>INTERCEPT(I93:I94,H93:H94)</f>
        <v>17.587329815875652</v>
      </c>
      <c r="J97" s="16">
        <f>INTERCEPT(J93:J94,H93:H94)</f>
        <v>6.1607142857142838</v>
      </c>
    </row>
    <row r="98" spans="1:10" s="16" customFormat="1" x14ac:dyDescent="0.25">
      <c r="A98" s="63"/>
      <c r="B98" s="16">
        <f t="shared" si="5"/>
        <v>25</v>
      </c>
      <c r="C98" s="16">
        <f t="shared" si="6"/>
        <v>16.4199352181307</v>
      </c>
      <c r="D98" s="16">
        <f t="shared" si="7"/>
        <v>-4.1071428571428568</v>
      </c>
      <c r="E98" s="16">
        <f t="shared" si="8"/>
        <v>-20.527078075273558</v>
      </c>
      <c r="F98" s="16">
        <f t="shared" si="9"/>
        <v>0</v>
      </c>
      <c r="G98" s="66"/>
      <c r="H98" s="67" t="s">
        <v>50</v>
      </c>
      <c r="I98" s="67"/>
      <c r="J98" s="67"/>
    </row>
    <row r="99" spans="1:10" s="16" customFormat="1" x14ac:dyDescent="0.25">
      <c r="A99" s="63"/>
      <c r="B99" s="16">
        <f t="shared" si="5"/>
        <v>35</v>
      </c>
      <c r="C99" s="16">
        <f t="shared" si="6"/>
        <v>15.770598266318778</v>
      </c>
      <c r="D99" s="16">
        <f t="shared" si="7"/>
        <v>-8.2142857142857153</v>
      </c>
      <c r="E99" s="16">
        <f t="shared" si="8"/>
        <v>-23.984883980604494</v>
      </c>
      <c r="F99" s="16">
        <f t="shared" si="9"/>
        <v>1</v>
      </c>
      <c r="G99" s="66"/>
      <c r="H99" s="67" t="s">
        <v>51</v>
      </c>
      <c r="I99" s="67"/>
      <c r="J99" s="43">
        <f>(J96*I97-I96*J97)/(J96-I96)</f>
        <v>12.409623685447038</v>
      </c>
    </row>
    <row r="100" spans="1:10" s="16" customFormat="1" x14ac:dyDescent="0.25">
      <c r="A100" s="63"/>
      <c r="B100" s="16">
        <f t="shared" si="5"/>
        <v>0</v>
      </c>
      <c r="C100" s="16">
        <f t="shared" si="6"/>
        <v>0</v>
      </c>
      <c r="D100" s="16">
        <f t="shared" si="7"/>
        <v>6.1607142857142856</v>
      </c>
      <c r="E100" s="16">
        <f t="shared" si="8"/>
        <v>6.1607142857142856</v>
      </c>
      <c r="F100" s="16">
        <f>F89</f>
        <v>0</v>
      </c>
      <c r="G100" s="66"/>
      <c r="H100" s="67" t="s">
        <v>52</v>
      </c>
      <c r="I100" s="67"/>
      <c r="J100" s="43">
        <f>(J99-J97)/J96</f>
        <v>-15.214735929784094</v>
      </c>
    </row>
    <row r="101" spans="1:10" s="16" customFormat="1" ht="15" customHeight="1" x14ac:dyDescent="0.25">
      <c r="A101" s="63" t="s">
        <v>54</v>
      </c>
      <c r="B101" s="64" t="s">
        <v>55</v>
      </c>
      <c r="C101" s="64"/>
      <c r="D101" s="64"/>
      <c r="E101" s="64"/>
      <c r="F101" s="64"/>
      <c r="G101" s="64"/>
      <c r="H101" s="64"/>
      <c r="I101" s="64"/>
      <c r="J101" s="64"/>
    </row>
    <row r="102" spans="1:10" s="16" customFormat="1" ht="15" customHeight="1" x14ac:dyDescent="0.25">
      <c r="A102" s="63"/>
      <c r="B102" s="19" t="s">
        <v>32</v>
      </c>
      <c r="C102" s="34" t="s">
        <v>25</v>
      </c>
      <c r="D102" s="35" t="s">
        <v>26</v>
      </c>
      <c r="E102" s="67"/>
      <c r="F102" s="67"/>
      <c r="G102" s="67"/>
      <c r="H102" s="67"/>
      <c r="I102" s="67"/>
      <c r="J102" s="67"/>
    </row>
    <row r="103" spans="1:10" s="16" customFormat="1" ht="15" customHeight="1" x14ac:dyDescent="0.25">
      <c r="A103" s="63"/>
      <c r="B103" s="34">
        <v>1</v>
      </c>
      <c r="C103" s="34">
        <f>G66-0.01</f>
        <v>-13.01</v>
      </c>
      <c r="D103" s="35">
        <f>H66</f>
        <v>11.5</v>
      </c>
      <c r="E103" s="67"/>
      <c r="F103" s="67"/>
      <c r="G103" s="67"/>
      <c r="H103" s="67"/>
      <c r="I103" s="67"/>
      <c r="J103" s="67"/>
    </row>
    <row r="104" spans="1:10" s="16" customFormat="1" ht="15" customHeight="1" x14ac:dyDescent="0.25">
      <c r="A104" s="63"/>
      <c r="B104" s="34">
        <v>2</v>
      </c>
      <c r="C104" s="34">
        <f>G67</f>
        <v>-13</v>
      </c>
      <c r="D104" s="34">
        <f>H67</f>
        <v>0</v>
      </c>
      <c r="E104" s="67"/>
      <c r="F104" s="67"/>
      <c r="G104" s="67"/>
      <c r="H104" s="67"/>
      <c r="I104" s="67"/>
      <c r="J104" s="67"/>
    </row>
    <row r="105" spans="1:10" s="16" customFormat="1" ht="15.75" customHeight="1" x14ac:dyDescent="0.25">
      <c r="A105" s="63"/>
      <c r="B105" s="36"/>
      <c r="C105" s="36" t="s">
        <v>33</v>
      </c>
      <c r="D105" s="36" t="s">
        <v>34</v>
      </c>
      <c r="E105" s="67"/>
      <c r="F105" s="67"/>
      <c r="G105" s="67"/>
      <c r="H105" s="67"/>
      <c r="I105" s="67"/>
      <c r="J105" s="67"/>
    </row>
    <row r="106" spans="1:10" s="16" customFormat="1" ht="15.75" customHeight="1" x14ac:dyDescent="0.25">
      <c r="A106" s="63"/>
      <c r="B106" s="19" t="s">
        <v>35</v>
      </c>
      <c r="C106" s="44" cm="1">
        <f t="array" ref="C106:D106">LINEST(D103:D104,C103:C104,1)</f>
        <v>-1150.0000000000246</v>
      </c>
      <c r="D106" s="38">
        <v>-14950.000000000318</v>
      </c>
      <c r="E106" s="67"/>
      <c r="F106" s="67"/>
      <c r="G106" s="67"/>
      <c r="H106" s="67"/>
      <c r="I106" s="67"/>
      <c r="J106" s="67"/>
    </row>
    <row r="107" spans="1:10" s="16" customFormat="1" ht="15" customHeight="1" x14ac:dyDescent="0.25">
      <c r="A107" s="63"/>
      <c r="B107" s="67" t="s">
        <v>38</v>
      </c>
      <c r="C107" s="67"/>
      <c r="D107" s="67"/>
      <c r="E107" s="67"/>
      <c r="F107" s="67"/>
      <c r="G107" s="67"/>
      <c r="H107" s="67"/>
      <c r="I107" s="67"/>
      <c r="J107" s="67"/>
    </row>
    <row r="108" spans="1:10" s="16" customFormat="1" ht="15" customHeight="1" x14ac:dyDescent="0.25">
      <c r="A108" s="63"/>
      <c r="B108" s="16" t="s">
        <v>39</v>
      </c>
      <c r="C108" s="16" t="s">
        <v>40</v>
      </c>
      <c r="D108" s="16" t="s">
        <v>26</v>
      </c>
      <c r="E108" s="16" t="s">
        <v>41</v>
      </c>
      <c r="F108" s="16" t="s">
        <v>42</v>
      </c>
      <c r="G108" s="16" t="s">
        <v>43</v>
      </c>
      <c r="H108" s="67" t="s">
        <v>44</v>
      </c>
      <c r="I108" s="67"/>
      <c r="J108" s="67"/>
    </row>
    <row r="109" spans="1:10" s="16" customFormat="1" ht="15" customHeight="1" x14ac:dyDescent="0.25">
      <c r="A109" s="63"/>
      <c r="B109" s="16">
        <f>B53</f>
        <v>-20</v>
      </c>
      <c r="C109" s="16">
        <f>C53</f>
        <v>4.7811569656550539</v>
      </c>
      <c r="D109" s="16">
        <f>$C$106*B109+$D$106</f>
        <v>8050.0000000001728</v>
      </c>
      <c r="E109" s="16">
        <f t="shared" ref="E109:E117" si="10">D109-C109</f>
        <v>8045.2188430345177</v>
      </c>
      <c r="F109" s="16">
        <f>IF(SIGN(E109*E110)=1,0,1)</f>
        <v>0</v>
      </c>
      <c r="G109" s="66">
        <f>MATCH(1,F109:F117,0)</f>
        <v>2</v>
      </c>
      <c r="H109" s="16" t="s">
        <v>25</v>
      </c>
      <c r="I109" s="16" t="s">
        <v>45</v>
      </c>
      <c r="J109" s="16" t="s">
        <v>46</v>
      </c>
    </row>
    <row r="110" spans="1:10" s="16" customFormat="1" ht="15" customHeight="1" x14ac:dyDescent="0.25">
      <c r="A110" s="63"/>
      <c r="B110" s="16">
        <f t="shared" ref="B110:C117" si="11">B54</f>
        <v>-15</v>
      </c>
      <c r="C110" s="16">
        <f t="shared" si="11"/>
        <v>6.4827001782102034</v>
      </c>
      <c r="D110" s="16">
        <f>$C$106*B110+$D$106</f>
        <v>2300.0000000000491</v>
      </c>
      <c r="E110" s="16">
        <f t="shared" si="10"/>
        <v>2293.5172998218391</v>
      </c>
      <c r="F110" s="16">
        <f t="shared" ref="F110:F116" si="12">IF(SIGN(E110*E111)=1,0,1)</f>
        <v>1</v>
      </c>
      <c r="G110" s="66"/>
      <c r="H110" s="16">
        <f>INDEX(B109:B117,G109)</f>
        <v>-15</v>
      </c>
      <c r="I110" s="16">
        <f>INDEX(C109:C117,G109)</f>
        <v>6.4827001782102034</v>
      </c>
      <c r="J110" s="16">
        <f>INDEX(D109:D117,G109)</f>
        <v>2300.0000000000491</v>
      </c>
    </row>
    <row r="111" spans="1:10" s="16" customFormat="1" ht="15" customHeight="1" x14ac:dyDescent="0.25">
      <c r="A111" s="63"/>
      <c r="B111" s="16">
        <f t="shared" si="11"/>
        <v>-7</v>
      </c>
      <c r="C111" s="16">
        <f t="shared" si="11"/>
        <v>8.3240950028421601</v>
      </c>
      <c r="D111" s="16">
        <f t="shared" ref="D111:D117" si="13">$C$106*B111+$D$106</f>
        <v>-6900.0000000001464</v>
      </c>
      <c r="E111" s="16">
        <f t="shared" si="10"/>
        <v>-6908.3240950029885</v>
      </c>
      <c r="F111" s="16">
        <f t="shared" si="12"/>
        <v>0</v>
      </c>
      <c r="G111" s="66"/>
      <c r="H111" s="16">
        <f>INDEX(B109:B117,G109+1)</f>
        <v>-7</v>
      </c>
      <c r="I111" s="16">
        <f>INDEX(C109:C117,G109+1)</f>
        <v>8.3240950028421601</v>
      </c>
      <c r="J111" s="16">
        <f>INDEX(D109:D117,G109+1)</f>
        <v>-6900.0000000001464</v>
      </c>
    </row>
    <row r="112" spans="1:10" s="16" customFormat="1" ht="15" customHeight="1" x14ac:dyDescent="0.25">
      <c r="A112" s="63"/>
      <c r="B112" s="16">
        <f t="shared" si="11"/>
        <v>2</v>
      </c>
      <c r="C112" s="16">
        <f t="shared" si="11"/>
        <v>10.017984330011775</v>
      </c>
      <c r="D112" s="16">
        <f t="shared" si="13"/>
        <v>-17250.000000000367</v>
      </c>
      <c r="E112" s="16">
        <f t="shared" si="10"/>
        <v>-17260.017984330378</v>
      </c>
      <c r="F112" s="16">
        <f t="shared" si="12"/>
        <v>0</v>
      </c>
      <c r="G112" s="66"/>
      <c r="H112" s="67" t="s">
        <v>47</v>
      </c>
      <c r="I112" s="67"/>
      <c r="J112" s="67"/>
    </row>
    <row r="113" spans="1:11" s="16" customFormat="1" ht="15" customHeight="1" x14ac:dyDescent="0.25">
      <c r="A113" s="63"/>
      <c r="B113" s="16">
        <f t="shared" si="11"/>
        <v>7</v>
      </c>
      <c r="C113" s="16">
        <f t="shared" si="11"/>
        <v>10.605519556492904</v>
      </c>
      <c r="D113" s="16">
        <f>$C$106*B113+$D$106</f>
        <v>-23000.000000000491</v>
      </c>
      <c r="E113" s="16">
        <f t="shared" si="10"/>
        <v>-23010.605519556982</v>
      </c>
      <c r="F113" s="16">
        <f t="shared" si="12"/>
        <v>0</v>
      </c>
      <c r="G113" s="66"/>
      <c r="H113" s="34" t="s">
        <v>48</v>
      </c>
      <c r="I113" s="16">
        <f>SLOPE(I110:I111,H110:H111)</f>
        <v>0.23017435307899459</v>
      </c>
      <c r="J113" s="16">
        <f>SLOPE(J110:J111,H110:H111)</f>
        <v>-1150.0000000000246</v>
      </c>
    </row>
    <row r="114" spans="1:11" s="16" customFormat="1" ht="15" customHeight="1" x14ac:dyDescent="0.25">
      <c r="A114" s="63"/>
      <c r="B114" s="16">
        <f t="shared" si="11"/>
        <v>14</v>
      </c>
      <c r="C114" s="16">
        <f t="shared" si="11"/>
        <v>10.969512933392975</v>
      </c>
      <c r="D114" s="16">
        <f t="shared" si="13"/>
        <v>-31050.000000000662</v>
      </c>
      <c r="E114" s="16">
        <f t="shared" si="10"/>
        <v>-31060.969512934054</v>
      </c>
      <c r="F114" s="16">
        <f t="shared" si="12"/>
        <v>0</v>
      </c>
      <c r="G114" s="66"/>
      <c r="H114" s="34" t="s">
        <v>49</v>
      </c>
      <c r="I114" s="16">
        <f>INTERCEPT(I110:I111,H110:H111)</f>
        <v>9.9353154743951215</v>
      </c>
      <c r="J114" s="16">
        <f>INTERCEPT(J110:J111,H110:H111)</f>
        <v>-14950.000000000318</v>
      </c>
    </row>
    <row r="115" spans="1:11" s="16" customFormat="1" ht="15.75" customHeight="1" x14ac:dyDescent="0.25">
      <c r="A115" s="63"/>
      <c r="B115" s="16">
        <f t="shared" si="11"/>
        <v>25</v>
      </c>
      <c r="C115" s="16">
        <f t="shared" si="11"/>
        <v>10.4199352181307</v>
      </c>
      <c r="D115" s="16">
        <f t="shared" si="13"/>
        <v>-43700.000000000931</v>
      </c>
      <c r="E115" s="16">
        <f t="shared" si="10"/>
        <v>-43710.419935219063</v>
      </c>
      <c r="F115" s="16">
        <f t="shared" si="12"/>
        <v>0</v>
      </c>
      <c r="G115" s="66"/>
      <c r="H115" s="67" t="s">
        <v>50</v>
      </c>
      <c r="I115" s="67"/>
      <c r="J115" s="67"/>
      <c r="K115" s="45" t="s">
        <v>56</v>
      </c>
    </row>
    <row r="116" spans="1:11" s="16" customFormat="1" ht="15" customHeight="1" x14ac:dyDescent="0.25">
      <c r="A116" s="63"/>
      <c r="B116" s="16">
        <f t="shared" si="11"/>
        <v>35</v>
      </c>
      <c r="C116" s="16">
        <f t="shared" si="11"/>
        <v>9.7705982663187783</v>
      </c>
      <c r="D116" s="16">
        <f t="shared" si="13"/>
        <v>-55200.000000001179</v>
      </c>
      <c r="E116" s="16">
        <f t="shared" si="10"/>
        <v>-55209.770598267496</v>
      </c>
      <c r="F116" s="16">
        <f t="shared" si="12"/>
        <v>0</v>
      </c>
      <c r="G116" s="66"/>
      <c r="H116" s="67" t="s">
        <v>52</v>
      </c>
      <c r="I116" s="67"/>
      <c r="J116" s="43">
        <f>(J113*I114-I113*J114)/(J113-I113)</f>
        <v>6.9416595000336576</v>
      </c>
      <c r="K116" s="16">
        <f>J116</f>
        <v>6.9416595000336576</v>
      </c>
    </row>
    <row r="117" spans="1:11" s="16" customFormat="1" ht="15.75" customHeight="1" x14ac:dyDescent="0.25">
      <c r="A117" s="63"/>
      <c r="B117" s="16">
        <f t="shared" si="11"/>
        <v>0</v>
      </c>
      <c r="C117" s="16">
        <f t="shared" si="11"/>
        <v>0</v>
      </c>
      <c r="D117" s="16">
        <f t="shared" si="13"/>
        <v>-14950.000000000318</v>
      </c>
      <c r="E117" s="16">
        <f t="shared" si="10"/>
        <v>-14950.000000000318</v>
      </c>
      <c r="F117" s="16">
        <f>F89</f>
        <v>0</v>
      </c>
      <c r="G117" s="66"/>
      <c r="H117" s="67" t="s">
        <v>51</v>
      </c>
      <c r="I117" s="67"/>
      <c r="J117" s="43">
        <f>ROUND((J116-J114)/J113,1)</f>
        <v>-13</v>
      </c>
      <c r="K117" s="33">
        <f>G63</f>
        <v>-20</v>
      </c>
    </row>
    <row r="118" spans="1:11" s="16" customFormat="1" ht="15" customHeight="1" x14ac:dyDescent="0.25">
      <c r="A118" s="63"/>
      <c r="B118" s="67" t="s">
        <v>53</v>
      </c>
      <c r="C118" s="67"/>
      <c r="D118" s="67"/>
      <c r="E118" s="67"/>
      <c r="F118" s="67"/>
      <c r="G118" s="67"/>
      <c r="H118" s="67"/>
      <c r="I118" s="67"/>
      <c r="J118" s="67"/>
    </row>
    <row r="119" spans="1:11" s="16" customFormat="1" ht="15" customHeight="1" x14ac:dyDescent="0.25">
      <c r="A119" s="63"/>
      <c r="B119" s="16" t="s">
        <v>39</v>
      </c>
      <c r="C119" s="16" t="s">
        <v>40</v>
      </c>
      <c r="D119" s="16" t="s">
        <v>26</v>
      </c>
      <c r="E119" s="16" t="s">
        <v>41</v>
      </c>
      <c r="F119" s="16" t="s">
        <v>42</v>
      </c>
      <c r="G119" s="16" t="s">
        <v>43</v>
      </c>
      <c r="H119" s="67" t="s">
        <v>44</v>
      </c>
      <c r="I119" s="67"/>
      <c r="J119" s="67"/>
    </row>
    <row r="120" spans="1:11" s="16" customFormat="1" ht="15" customHeight="1" x14ac:dyDescent="0.25">
      <c r="A120" s="63"/>
      <c r="B120" s="16">
        <f>B109</f>
        <v>-20</v>
      </c>
      <c r="C120" s="16">
        <f>D53</f>
        <v>10.781156965655054</v>
      </c>
      <c r="D120" s="16">
        <f>$C$106*B120+$D$106</f>
        <v>8050.0000000001728</v>
      </c>
      <c r="E120" s="16">
        <f>D120-C120</f>
        <v>8039.2188430345177</v>
      </c>
      <c r="F120" s="16">
        <f>IF(SIGN(E120*E121)=1,0,1)</f>
        <v>0</v>
      </c>
      <c r="G120" s="66">
        <f>MATCH(1,F120:F128,0)</f>
        <v>2</v>
      </c>
      <c r="H120" s="16" t="s">
        <v>25</v>
      </c>
      <c r="I120" s="16" t="s">
        <v>45</v>
      </c>
      <c r="J120" s="16" t="s">
        <v>46</v>
      </c>
    </row>
    <row r="121" spans="1:11" s="16" customFormat="1" ht="15" customHeight="1" x14ac:dyDescent="0.25">
      <c r="A121" s="63"/>
      <c r="B121" s="16">
        <f t="shared" ref="B121:B128" si="14">B110</f>
        <v>-15</v>
      </c>
      <c r="C121" s="16">
        <f t="shared" ref="C121:C128" si="15">D54</f>
        <v>12.482700178210203</v>
      </c>
      <c r="D121" s="16">
        <f t="shared" ref="D121:D128" si="16">$C$106*B121+$D$106</f>
        <v>2300.0000000000491</v>
      </c>
      <c r="E121" s="16">
        <f t="shared" ref="E121:E128" si="17">D121-C121</f>
        <v>2287.5172998218391</v>
      </c>
      <c r="F121" s="16">
        <f t="shared" ref="F121:F127" si="18">IF(SIGN(E121*E122)=1,0,1)</f>
        <v>1</v>
      </c>
      <c r="G121" s="66"/>
      <c r="H121" s="16">
        <f>INDEX(B120:B128,G120)</f>
        <v>-15</v>
      </c>
      <c r="I121" s="16">
        <f>INDEX(C120:C128,G120)</f>
        <v>12.482700178210203</v>
      </c>
      <c r="J121" s="16">
        <f>INDEX(D120:D128,G120)</f>
        <v>2300.0000000000491</v>
      </c>
    </row>
    <row r="122" spans="1:11" s="16" customFormat="1" ht="15" customHeight="1" x14ac:dyDescent="0.25">
      <c r="A122" s="63"/>
      <c r="B122" s="16">
        <f t="shared" si="14"/>
        <v>-7</v>
      </c>
      <c r="C122" s="16">
        <f t="shared" si="15"/>
        <v>14.32409500284216</v>
      </c>
      <c r="D122" s="16">
        <f t="shared" si="16"/>
        <v>-6900.0000000001464</v>
      </c>
      <c r="E122" s="16">
        <f t="shared" si="17"/>
        <v>-6914.3240950029885</v>
      </c>
      <c r="F122" s="16">
        <f t="shared" si="18"/>
        <v>0</v>
      </c>
      <c r="G122" s="66"/>
      <c r="H122" s="16">
        <f>INDEX(B120:B128,G120+1)</f>
        <v>-7</v>
      </c>
      <c r="I122" s="16">
        <f>INDEX(C120:C128,G120+1)</f>
        <v>14.32409500284216</v>
      </c>
      <c r="J122" s="16">
        <f>INDEX(D120:D128,G120+1)</f>
        <v>-6900.0000000001464</v>
      </c>
    </row>
    <row r="123" spans="1:11" s="16" customFormat="1" ht="15" customHeight="1" x14ac:dyDescent="0.25">
      <c r="A123" s="63"/>
      <c r="B123" s="16">
        <f t="shared" si="14"/>
        <v>2</v>
      </c>
      <c r="C123" s="16">
        <f t="shared" si="15"/>
        <v>16.017984330011775</v>
      </c>
      <c r="D123" s="16">
        <f t="shared" si="16"/>
        <v>-17250.000000000367</v>
      </c>
      <c r="E123" s="16">
        <f t="shared" si="17"/>
        <v>-17266.017984330378</v>
      </c>
      <c r="F123" s="16">
        <f t="shared" si="18"/>
        <v>0</v>
      </c>
      <c r="G123" s="66"/>
      <c r="H123" s="67" t="s">
        <v>47</v>
      </c>
      <c r="I123" s="67"/>
      <c r="J123" s="67"/>
    </row>
    <row r="124" spans="1:11" s="16" customFormat="1" ht="15" customHeight="1" x14ac:dyDescent="0.25">
      <c r="A124" s="63"/>
      <c r="B124" s="16">
        <f t="shared" si="14"/>
        <v>7</v>
      </c>
      <c r="C124" s="16">
        <f t="shared" si="15"/>
        <v>16.605519556492904</v>
      </c>
      <c r="D124" s="16">
        <f t="shared" si="16"/>
        <v>-23000.000000000491</v>
      </c>
      <c r="E124" s="16">
        <f t="shared" si="17"/>
        <v>-23016.605519556982</v>
      </c>
      <c r="F124" s="16">
        <f t="shared" si="18"/>
        <v>0</v>
      </c>
      <c r="G124" s="66"/>
      <c r="H124" s="34" t="s">
        <v>48</v>
      </c>
      <c r="I124" s="16">
        <f>SLOPE(I121:I122,H121:H122)</f>
        <v>0.23017435307899459</v>
      </c>
      <c r="J124" s="16">
        <f>SLOPE(J121:J122,H121:H122)</f>
        <v>-1150.0000000000246</v>
      </c>
    </row>
    <row r="125" spans="1:11" s="16" customFormat="1" ht="15" customHeight="1" x14ac:dyDescent="0.25">
      <c r="A125" s="63"/>
      <c r="B125" s="16">
        <f t="shared" si="14"/>
        <v>14</v>
      </c>
      <c r="C125" s="16">
        <f t="shared" si="15"/>
        <v>16.969512933392977</v>
      </c>
      <c r="D125" s="16">
        <f t="shared" si="16"/>
        <v>-31050.000000000662</v>
      </c>
      <c r="E125" s="16">
        <f>D125-C125</f>
        <v>-31066.969512934054</v>
      </c>
      <c r="F125" s="16">
        <f>IF(SIGN(E125*E126)=1,0,1)</f>
        <v>0</v>
      </c>
      <c r="G125" s="66"/>
      <c r="H125" s="34" t="s">
        <v>49</v>
      </c>
      <c r="I125" s="16">
        <f>INTERCEPT(I121:I122,H121:H122)</f>
        <v>15.935315474395123</v>
      </c>
      <c r="J125" s="16">
        <f>INTERCEPT(J121:J122,H121:H122)</f>
        <v>-14950.000000000318</v>
      </c>
    </row>
    <row r="126" spans="1:11" s="16" customFormat="1" ht="15.75" customHeight="1" x14ac:dyDescent="0.25">
      <c r="A126" s="63"/>
      <c r="B126" s="16">
        <f t="shared" si="14"/>
        <v>25</v>
      </c>
      <c r="C126" s="16">
        <f t="shared" si="15"/>
        <v>16.4199352181307</v>
      </c>
      <c r="D126" s="16">
        <f t="shared" si="16"/>
        <v>-43700.000000000931</v>
      </c>
      <c r="E126" s="16">
        <f t="shared" si="17"/>
        <v>-43716.419935219063</v>
      </c>
      <c r="F126" s="16">
        <f t="shared" si="18"/>
        <v>0</v>
      </c>
      <c r="G126" s="66"/>
      <c r="H126" s="67" t="s">
        <v>50</v>
      </c>
      <c r="I126" s="67"/>
      <c r="J126" s="67"/>
      <c r="K126" s="45" t="s">
        <v>56</v>
      </c>
    </row>
    <row r="127" spans="1:11" s="16" customFormat="1" x14ac:dyDescent="0.25">
      <c r="A127" s="63"/>
      <c r="B127" s="16">
        <f t="shared" si="14"/>
        <v>35</v>
      </c>
      <c r="C127" s="16">
        <f t="shared" si="15"/>
        <v>15.770598266318778</v>
      </c>
      <c r="D127" s="16">
        <f t="shared" si="16"/>
        <v>-55200.000000001179</v>
      </c>
      <c r="E127" s="16">
        <f t="shared" si="17"/>
        <v>-55215.770598267496</v>
      </c>
      <c r="F127" s="16">
        <f t="shared" si="18"/>
        <v>0</v>
      </c>
      <c r="G127" s="66"/>
      <c r="H127" s="67" t="s">
        <v>52</v>
      </c>
      <c r="I127" s="67"/>
      <c r="J127" s="43">
        <f>(J124*I125-I124*J125)/(J124-I124)</f>
        <v>12.940458830681324</v>
      </c>
      <c r="K127" s="16">
        <f>J127</f>
        <v>12.940458830681324</v>
      </c>
    </row>
    <row r="128" spans="1:11" s="16" customFormat="1" x14ac:dyDescent="0.25">
      <c r="A128" s="63"/>
      <c r="B128" s="16">
        <f t="shared" si="14"/>
        <v>0</v>
      </c>
      <c r="C128" s="16">
        <f t="shared" si="15"/>
        <v>0</v>
      </c>
      <c r="D128" s="16">
        <f t="shared" si="16"/>
        <v>-14950.000000000318</v>
      </c>
      <c r="E128" s="16">
        <f t="shared" si="17"/>
        <v>-14950.000000000318</v>
      </c>
      <c r="F128" s="16">
        <f>F89</f>
        <v>0</v>
      </c>
      <c r="G128" s="66"/>
      <c r="H128" s="67" t="s">
        <v>51</v>
      </c>
      <c r="I128" s="67"/>
      <c r="J128" s="43">
        <f>ROUND((J127-J125)/J124,1)</f>
        <v>-13</v>
      </c>
      <c r="K128" s="33">
        <f>G63</f>
        <v>-20</v>
      </c>
    </row>
    <row r="129" s="16" customFormat="1" x14ac:dyDescent="0.25"/>
    <row r="130" s="16" customFormat="1" x14ac:dyDescent="0.25"/>
    <row r="131" s="16" customFormat="1" x14ac:dyDescent="0.25"/>
    <row r="132" s="16" customFormat="1" x14ac:dyDescent="0.25"/>
    <row r="133" s="16" customFormat="1" x14ac:dyDescent="0.25"/>
    <row r="134" s="16" customFormat="1" x14ac:dyDescent="0.25"/>
    <row r="135" s="16" customFormat="1" x14ac:dyDescent="0.25"/>
    <row r="136" s="16" customFormat="1" x14ac:dyDescent="0.25"/>
    <row r="137" s="16" customFormat="1" x14ac:dyDescent="0.25"/>
    <row r="138" s="16" customFormat="1" x14ac:dyDescent="0.25"/>
    <row r="139" s="16" customFormat="1" x14ac:dyDescent="0.25"/>
    <row r="140" s="16" customFormat="1" x14ac:dyDescent="0.25"/>
    <row r="141" s="16" customFormat="1" x14ac:dyDescent="0.25"/>
    <row r="142" s="16" customFormat="1" x14ac:dyDescent="0.25"/>
    <row r="143" s="16" customFormat="1" x14ac:dyDescent="0.25"/>
    <row r="144" s="16" customFormat="1" x14ac:dyDescent="0.25"/>
    <row r="145" s="16" customFormat="1" x14ac:dyDescent="0.25"/>
    <row r="146" s="16" customFormat="1" x14ac:dyDescent="0.25"/>
    <row r="147" s="16" customFormat="1" x14ac:dyDescent="0.25"/>
    <row r="148" s="16" customFormat="1" x14ac:dyDescent="0.25"/>
    <row r="149" s="16" customFormat="1" x14ac:dyDescent="0.25"/>
    <row r="150" s="16" customFormat="1" x14ac:dyDescent="0.25"/>
    <row r="151" s="16" customFormat="1" x14ac:dyDescent="0.25"/>
    <row r="152" s="16" customFormat="1" x14ac:dyDescent="0.25"/>
    <row r="153" s="16" customFormat="1" x14ac:dyDescent="0.25"/>
    <row r="154" s="16" customFormat="1" x14ac:dyDescent="0.25"/>
    <row r="155" s="16" customFormat="1" x14ac:dyDescent="0.25"/>
    <row r="156" s="16" customFormat="1" x14ac:dyDescent="0.25"/>
    <row r="157" s="16" customFormat="1" x14ac:dyDescent="0.25"/>
    <row r="158" s="16" customFormat="1" x14ac:dyDescent="0.25"/>
    <row r="159" s="16" customFormat="1" x14ac:dyDescent="0.25"/>
    <row r="160" s="16" customFormat="1" x14ac:dyDescent="0.25"/>
    <row r="161" s="16" customFormat="1" x14ac:dyDescent="0.25"/>
    <row r="162" s="16" customFormat="1" x14ac:dyDescent="0.25"/>
    <row r="163" s="16" customFormat="1" x14ac:dyDescent="0.25"/>
    <row r="164" s="16" customFormat="1" x14ac:dyDescent="0.25"/>
    <row r="165" s="16" customFormat="1" x14ac:dyDescent="0.25"/>
    <row r="166" s="16" customFormat="1" x14ac:dyDescent="0.25"/>
    <row r="167" s="16" customFormat="1" x14ac:dyDescent="0.25"/>
    <row r="168" s="16" customFormat="1" x14ac:dyDescent="0.25"/>
    <row r="169" s="16" customFormat="1" x14ac:dyDescent="0.25"/>
    <row r="170" s="16" customFormat="1" x14ac:dyDescent="0.25"/>
    <row r="171" s="16" customFormat="1" x14ac:dyDescent="0.25"/>
    <row r="172" s="16" customFormat="1" x14ac:dyDescent="0.25"/>
    <row r="173" s="16" customFormat="1" x14ac:dyDescent="0.25"/>
    <row r="174" s="16" customFormat="1" x14ac:dyDescent="0.25"/>
    <row r="175" s="16" customFormat="1" x14ac:dyDescent="0.25"/>
    <row r="176" s="16" customFormat="1" x14ac:dyDescent="0.25"/>
    <row r="177" s="16" customFormat="1" x14ac:dyDescent="0.25"/>
    <row r="178" s="16" customFormat="1" x14ac:dyDescent="0.25"/>
    <row r="179" s="16" customFormat="1" x14ac:dyDescent="0.25"/>
    <row r="180" s="16" customFormat="1" x14ac:dyDescent="0.25"/>
    <row r="181" s="16" customFormat="1" x14ac:dyDescent="0.25"/>
    <row r="182" s="16" customFormat="1" x14ac:dyDescent="0.25"/>
    <row r="183" s="16" customFormat="1" x14ac:dyDescent="0.25"/>
    <row r="184" s="16" customFormat="1" x14ac:dyDescent="0.25"/>
    <row r="185" s="16" customFormat="1" x14ac:dyDescent="0.25"/>
    <row r="186" s="16" customFormat="1" x14ac:dyDescent="0.25"/>
    <row r="187" s="16" customFormat="1" x14ac:dyDescent="0.25"/>
    <row r="188" s="16" customFormat="1" x14ac:dyDescent="0.25"/>
    <row r="189" s="16" customFormat="1" x14ac:dyDescent="0.25"/>
    <row r="190" s="16" customFormat="1" x14ac:dyDescent="0.25"/>
    <row r="191" s="16" customFormat="1" x14ac:dyDescent="0.25"/>
    <row r="192" s="16" customFormat="1" x14ac:dyDescent="0.25"/>
    <row r="193" s="16" customFormat="1" x14ac:dyDescent="0.25"/>
    <row r="194" s="16" customFormat="1" x14ac:dyDescent="0.25"/>
    <row r="195" s="16" customFormat="1" x14ac:dyDescent="0.25"/>
    <row r="196" s="16" customFormat="1" x14ac:dyDescent="0.25"/>
    <row r="197" s="16" customFormat="1" x14ac:dyDescent="0.25"/>
    <row r="198" s="16" customFormat="1" x14ac:dyDescent="0.25"/>
    <row r="199" s="16" customFormat="1" x14ac:dyDescent="0.25"/>
    <row r="200" s="16" customFormat="1" x14ac:dyDescent="0.25"/>
    <row r="201" s="16" customFormat="1" x14ac:dyDescent="0.25"/>
    <row r="202" s="16" customFormat="1" x14ac:dyDescent="0.25"/>
    <row r="203" s="16" customFormat="1" x14ac:dyDescent="0.25"/>
    <row r="204" s="16" customFormat="1" x14ac:dyDescent="0.25"/>
    <row r="205" s="16" customFormat="1" x14ac:dyDescent="0.25"/>
    <row r="206" s="16" customFormat="1" x14ac:dyDescent="0.25"/>
    <row r="207" s="16" customFormat="1" x14ac:dyDescent="0.25"/>
    <row r="208" s="16" customFormat="1" x14ac:dyDescent="0.25"/>
    <row r="209" s="16" customFormat="1" x14ac:dyDescent="0.25"/>
    <row r="210" s="16" customFormat="1" x14ac:dyDescent="0.25"/>
    <row r="211" s="16" customFormat="1" x14ac:dyDescent="0.25"/>
    <row r="212" s="16" customFormat="1" x14ac:dyDescent="0.25"/>
    <row r="213" s="16" customFormat="1" x14ac:dyDescent="0.25"/>
    <row r="214" s="16" customFormat="1" x14ac:dyDescent="0.25"/>
    <row r="215" s="16" customFormat="1" x14ac:dyDescent="0.25"/>
    <row r="216" s="16" customFormat="1" x14ac:dyDescent="0.25"/>
    <row r="217" s="16" customFormat="1" x14ac:dyDescent="0.25"/>
    <row r="218" s="16" customFormat="1" x14ac:dyDescent="0.25"/>
    <row r="219" s="16" customFormat="1" x14ac:dyDescent="0.25"/>
    <row r="220" s="16" customFormat="1" x14ac:dyDescent="0.25"/>
    <row r="221" s="16" customFormat="1" x14ac:dyDescent="0.25"/>
    <row r="222" s="16" customFormat="1" x14ac:dyDescent="0.25"/>
    <row r="223" s="16" customFormat="1" x14ac:dyDescent="0.25"/>
    <row r="224" s="16" customFormat="1" x14ac:dyDescent="0.25"/>
    <row r="225" s="16" customFormat="1" x14ac:dyDescent="0.25"/>
    <row r="226" s="16" customFormat="1" x14ac:dyDescent="0.25"/>
    <row r="227" s="16" customFormat="1" x14ac:dyDescent="0.25"/>
    <row r="228" s="16" customFormat="1" x14ac:dyDescent="0.25"/>
    <row r="229" s="16" customFormat="1" x14ac:dyDescent="0.25"/>
    <row r="230" s="16" customFormat="1" x14ac:dyDescent="0.25"/>
    <row r="231" s="16" customFormat="1" x14ac:dyDescent="0.25"/>
    <row r="232" s="16" customFormat="1" x14ac:dyDescent="0.25"/>
    <row r="233" s="16" customFormat="1" x14ac:dyDescent="0.25"/>
    <row r="234" s="16" customFormat="1" x14ac:dyDescent="0.25"/>
    <row r="235" s="16" customFormat="1" x14ac:dyDescent="0.25"/>
    <row r="236" s="16" customFormat="1" x14ac:dyDescent="0.25"/>
    <row r="237" s="16" customFormat="1" x14ac:dyDescent="0.25"/>
    <row r="238" s="16" customFormat="1" x14ac:dyDescent="0.25"/>
    <row r="239" s="16" customFormat="1" x14ac:dyDescent="0.25"/>
    <row r="240" s="16" customFormat="1" x14ac:dyDescent="0.25"/>
    <row r="241" s="16" customFormat="1" x14ac:dyDescent="0.25"/>
    <row r="242" s="16" customFormat="1" x14ac:dyDescent="0.25"/>
    <row r="243" s="16" customFormat="1" x14ac:dyDescent="0.25"/>
    <row r="244" s="16" customFormat="1" x14ac:dyDescent="0.25"/>
    <row r="245" s="16" customFormat="1" x14ac:dyDescent="0.25"/>
    <row r="246" s="16" customFormat="1" x14ac:dyDescent="0.25"/>
    <row r="247" s="16" customFormat="1" x14ac:dyDescent="0.25"/>
    <row r="248" s="16" customFormat="1" x14ac:dyDescent="0.25"/>
    <row r="249" s="16" customFormat="1" x14ac:dyDescent="0.25"/>
    <row r="250" s="16" customFormat="1" x14ac:dyDescent="0.25"/>
    <row r="251" s="16" customFormat="1" x14ac:dyDescent="0.25"/>
    <row r="252" s="16" customFormat="1" x14ac:dyDescent="0.25"/>
    <row r="253" s="16" customFormat="1" x14ac:dyDescent="0.25"/>
    <row r="254" s="16" customFormat="1" x14ac:dyDescent="0.25"/>
    <row r="255" s="16" customFormat="1" x14ac:dyDescent="0.25"/>
    <row r="256" s="16" customFormat="1" x14ac:dyDescent="0.25"/>
    <row r="257" s="16" customFormat="1" x14ac:dyDescent="0.25"/>
    <row r="258" s="16" customFormat="1" x14ac:dyDescent="0.25"/>
    <row r="259" s="16" customFormat="1" x14ac:dyDescent="0.25"/>
    <row r="260" s="16" customFormat="1" x14ac:dyDescent="0.25"/>
    <row r="261" s="16" customFormat="1" x14ac:dyDescent="0.25"/>
    <row r="262" s="16" customFormat="1" x14ac:dyDescent="0.25"/>
    <row r="263" s="16" customFormat="1" x14ac:dyDescent="0.25"/>
    <row r="264" s="16" customFormat="1" x14ac:dyDescent="0.25"/>
    <row r="265" s="16" customFormat="1" x14ac:dyDescent="0.25"/>
    <row r="266" s="16" customFormat="1" x14ac:dyDescent="0.25"/>
    <row r="267" s="16" customFormat="1" x14ac:dyDescent="0.25"/>
    <row r="268" s="16" customFormat="1" x14ac:dyDescent="0.25"/>
    <row r="269" s="16" customFormat="1" x14ac:dyDescent="0.25"/>
    <row r="270" s="16" customFormat="1" x14ac:dyDescent="0.25"/>
    <row r="271" s="16" customFormat="1" x14ac:dyDescent="0.25"/>
    <row r="272" s="16" customFormat="1" x14ac:dyDescent="0.25"/>
    <row r="273" s="16" customFormat="1" x14ac:dyDescent="0.25"/>
    <row r="274" s="16" customFormat="1" x14ac:dyDescent="0.25"/>
    <row r="275" s="16" customFormat="1" x14ac:dyDescent="0.25"/>
    <row r="276" s="16" customFormat="1" x14ac:dyDescent="0.25"/>
    <row r="277" s="16" customFormat="1" x14ac:dyDescent="0.25"/>
    <row r="278" s="16" customFormat="1" x14ac:dyDescent="0.25"/>
    <row r="279" s="16" customFormat="1" x14ac:dyDescent="0.25"/>
    <row r="280" s="16" customFormat="1" x14ac:dyDescent="0.25"/>
    <row r="281" s="16" customFormat="1" x14ac:dyDescent="0.25"/>
    <row r="282" s="16" customFormat="1" x14ac:dyDescent="0.25"/>
    <row r="283" s="16" customFormat="1" x14ac:dyDescent="0.25"/>
    <row r="284" s="16" customFormat="1" x14ac:dyDescent="0.25"/>
    <row r="285" s="16" customFormat="1" x14ac:dyDescent="0.25"/>
    <row r="286" s="16" customFormat="1" x14ac:dyDescent="0.25"/>
    <row r="287" s="16" customFormat="1" x14ac:dyDescent="0.25"/>
    <row r="288" s="16" customFormat="1" x14ac:dyDescent="0.25"/>
    <row r="289" s="16" customFormat="1" x14ac:dyDescent="0.25"/>
    <row r="290" s="16" customFormat="1" x14ac:dyDescent="0.25"/>
    <row r="291" s="16" customFormat="1" x14ac:dyDescent="0.25"/>
    <row r="292" s="16" customFormat="1" x14ac:dyDescent="0.25"/>
    <row r="293" s="16" customFormat="1" x14ac:dyDescent="0.25"/>
    <row r="294" s="16" customFormat="1" x14ac:dyDescent="0.25"/>
    <row r="295" s="16" customFormat="1" x14ac:dyDescent="0.25"/>
    <row r="296" s="16" customFormat="1" x14ac:dyDescent="0.25"/>
    <row r="297" s="16" customFormat="1" x14ac:dyDescent="0.25"/>
    <row r="298" s="16" customFormat="1" x14ac:dyDescent="0.25"/>
    <row r="299" s="16" customFormat="1" x14ac:dyDescent="0.25"/>
    <row r="300" s="16" customFormat="1" x14ac:dyDescent="0.25"/>
    <row r="301" s="16" customFormat="1" x14ac:dyDescent="0.25"/>
    <row r="302" s="16" customFormat="1" x14ac:dyDescent="0.25"/>
    <row r="303" s="16" customFormat="1" x14ac:dyDescent="0.25"/>
    <row r="304" s="16" customFormat="1" x14ac:dyDescent="0.25"/>
    <row r="305" s="16" customFormat="1" x14ac:dyDescent="0.25"/>
    <row r="306" s="16" customFormat="1" x14ac:dyDescent="0.25"/>
    <row r="307" s="16" customFormat="1" x14ac:dyDescent="0.25"/>
    <row r="308" s="16" customFormat="1" x14ac:dyDescent="0.25"/>
    <row r="309" s="16" customFormat="1" x14ac:dyDescent="0.25"/>
    <row r="310" s="16" customFormat="1" x14ac:dyDescent="0.25"/>
    <row r="311" s="16" customFormat="1" x14ac:dyDescent="0.25"/>
    <row r="312" s="16" customFormat="1" x14ac:dyDescent="0.25"/>
    <row r="313" s="16" customFormat="1" x14ac:dyDescent="0.25"/>
    <row r="314" s="16" customFormat="1" x14ac:dyDescent="0.25"/>
    <row r="315" s="16" customFormat="1" x14ac:dyDescent="0.25"/>
    <row r="316" s="16" customFormat="1" x14ac:dyDescent="0.25"/>
    <row r="317" s="16" customFormat="1" x14ac:dyDescent="0.25"/>
    <row r="318" s="16" customFormat="1" x14ac:dyDescent="0.25"/>
    <row r="319" s="16" customFormat="1" x14ac:dyDescent="0.25"/>
    <row r="320" s="16" customFormat="1" x14ac:dyDescent="0.25"/>
    <row r="321" s="16" customFormat="1" x14ac:dyDescent="0.25"/>
    <row r="322" s="16" customFormat="1" x14ac:dyDescent="0.25"/>
    <row r="323" s="16" customFormat="1" x14ac:dyDescent="0.25"/>
    <row r="324" s="16" customFormat="1" x14ac:dyDescent="0.25"/>
    <row r="325" s="16" customFormat="1" x14ac:dyDescent="0.25"/>
    <row r="326" s="16" customFormat="1" x14ac:dyDescent="0.25"/>
    <row r="327" s="16" customFormat="1" x14ac:dyDescent="0.25"/>
    <row r="328" s="16" customFormat="1" x14ac:dyDescent="0.25"/>
    <row r="329" s="16" customFormat="1" x14ac:dyDescent="0.25"/>
    <row r="330" s="16" customFormat="1" x14ac:dyDescent="0.25"/>
    <row r="331" s="16" customFormat="1" x14ac:dyDescent="0.25"/>
    <row r="332" s="16" customFormat="1" x14ac:dyDescent="0.25"/>
    <row r="333" s="16" customFormat="1" x14ac:dyDescent="0.25"/>
    <row r="334" s="16" customFormat="1" x14ac:dyDescent="0.25"/>
    <row r="335" s="16" customFormat="1" x14ac:dyDescent="0.25"/>
    <row r="336" s="16" customFormat="1" x14ac:dyDescent="0.25"/>
    <row r="337" s="16" customFormat="1" x14ac:dyDescent="0.25"/>
    <row r="338" s="16" customFormat="1" x14ac:dyDescent="0.25"/>
    <row r="339" s="16" customFormat="1" x14ac:dyDescent="0.25"/>
    <row r="340" s="16" customFormat="1" x14ac:dyDescent="0.25"/>
    <row r="341" s="16" customFormat="1" x14ac:dyDescent="0.25"/>
    <row r="342" s="16" customFormat="1" x14ac:dyDescent="0.25"/>
    <row r="343" s="16" customFormat="1" x14ac:dyDescent="0.25"/>
    <row r="344" s="16" customFormat="1" x14ac:dyDescent="0.25"/>
    <row r="345" s="16" customFormat="1" x14ac:dyDescent="0.25"/>
    <row r="346" s="16" customFormat="1" x14ac:dyDescent="0.25"/>
    <row r="347" s="16" customFormat="1" x14ac:dyDescent="0.25"/>
    <row r="348" s="16" customFormat="1" x14ac:dyDescent="0.25"/>
    <row r="349" s="16" customFormat="1" x14ac:dyDescent="0.25"/>
    <row r="350" s="16" customFormat="1" x14ac:dyDescent="0.25"/>
    <row r="351" s="16" customFormat="1" x14ac:dyDescent="0.25"/>
    <row r="352" s="16" customFormat="1" x14ac:dyDescent="0.25"/>
    <row r="353" s="16" customFormat="1" x14ac:dyDescent="0.25"/>
    <row r="354" s="16" customFormat="1" x14ac:dyDescent="0.25"/>
    <row r="355" s="16" customFormat="1" x14ac:dyDescent="0.25"/>
    <row r="356" s="16" customFormat="1" x14ac:dyDescent="0.25"/>
    <row r="357" s="16" customFormat="1" x14ac:dyDescent="0.25"/>
    <row r="358" s="16" customFormat="1" x14ac:dyDescent="0.25"/>
    <row r="359" s="16" customFormat="1" x14ac:dyDescent="0.25"/>
    <row r="360" s="16" customFormat="1" x14ac:dyDescent="0.25"/>
    <row r="361" s="16" customFormat="1" x14ac:dyDescent="0.25"/>
    <row r="362" s="16" customFormat="1" x14ac:dyDescent="0.25"/>
    <row r="363" s="16" customFormat="1" x14ac:dyDescent="0.25"/>
    <row r="364" s="16" customFormat="1" x14ac:dyDescent="0.25"/>
    <row r="365" s="16" customFormat="1" x14ac:dyDescent="0.25"/>
    <row r="366" s="16" customFormat="1" x14ac:dyDescent="0.25"/>
    <row r="367" s="16" customFormat="1" x14ac:dyDescent="0.25"/>
    <row r="368" s="16" customFormat="1" x14ac:dyDescent="0.25"/>
    <row r="369" s="16" customFormat="1" x14ac:dyDescent="0.25"/>
    <row r="370" s="16" customFormat="1" x14ac:dyDescent="0.25"/>
    <row r="371" s="16" customFormat="1" x14ac:dyDescent="0.25"/>
    <row r="372" s="16" customFormat="1" x14ac:dyDescent="0.25"/>
    <row r="373" s="16" customFormat="1" x14ac:dyDescent="0.25"/>
    <row r="374" s="16" customFormat="1" x14ac:dyDescent="0.25"/>
    <row r="375" s="16" customFormat="1" x14ac:dyDescent="0.25"/>
    <row r="376" s="16" customFormat="1" x14ac:dyDescent="0.25"/>
    <row r="377" s="16" customFormat="1" x14ac:dyDescent="0.25"/>
    <row r="378" s="16" customFormat="1" x14ac:dyDescent="0.25"/>
    <row r="379" s="16" customFormat="1" x14ac:dyDescent="0.25"/>
    <row r="380" s="16" customFormat="1" x14ac:dyDescent="0.25"/>
    <row r="381" s="16" customFormat="1" x14ac:dyDescent="0.25"/>
    <row r="382" s="16" customFormat="1" x14ac:dyDescent="0.25"/>
    <row r="383" s="16" customFormat="1" x14ac:dyDescent="0.25"/>
    <row r="384" s="16" customFormat="1" x14ac:dyDescent="0.25"/>
    <row r="385" s="16" customFormat="1" x14ac:dyDescent="0.25"/>
    <row r="386" s="16" customFormat="1" x14ac:dyDescent="0.25"/>
    <row r="387" s="16" customFormat="1" x14ac:dyDescent="0.25"/>
    <row r="388" s="16" customFormat="1" x14ac:dyDescent="0.25"/>
    <row r="389" s="16" customFormat="1" x14ac:dyDescent="0.25"/>
    <row r="390" s="16" customFormat="1" x14ac:dyDescent="0.25"/>
    <row r="391" s="16" customFormat="1" x14ac:dyDescent="0.25"/>
    <row r="392" s="16" customFormat="1" x14ac:dyDescent="0.25"/>
    <row r="393" s="16" customFormat="1" x14ac:dyDescent="0.25"/>
    <row r="394" s="16" customFormat="1" x14ac:dyDescent="0.25"/>
    <row r="395" s="16" customFormat="1" x14ac:dyDescent="0.25"/>
    <row r="396" s="16" customFormat="1" x14ac:dyDescent="0.25"/>
    <row r="397" s="16" customFormat="1" x14ac:dyDescent="0.25"/>
    <row r="398" s="16" customFormat="1" x14ac:dyDescent="0.25"/>
    <row r="399" s="16" customFormat="1" x14ac:dyDescent="0.25"/>
    <row r="400" s="16" customFormat="1" x14ac:dyDescent="0.25"/>
    <row r="401" s="16" customFormat="1" x14ac:dyDescent="0.25"/>
    <row r="402" s="16" customFormat="1" x14ac:dyDescent="0.25"/>
    <row r="403" s="16" customFormat="1" x14ac:dyDescent="0.25"/>
    <row r="404" s="16" customFormat="1" x14ac:dyDescent="0.25"/>
    <row r="405" s="16" customFormat="1" x14ac:dyDescent="0.25"/>
    <row r="406" s="16" customFormat="1" x14ac:dyDescent="0.25"/>
    <row r="407" s="16" customFormat="1" x14ac:dyDescent="0.25"/>
    <row r="408" s="16" customFormat="1" x14ac:dyDescent="0.25"/>
    <row r="409" s="16" customFormat="1" x14ac:dyDescent="0.25"/>
    <row r="410" s="16" customFormat="1" x14ac:dyDescent="0.25"/>
    <row r="411" s="16" customFormat="1" x14ac:dyDescent="0.25"/>
    <row r="412" s="16" customFormat="1" x14ac:dyDescent="0.25"/>
    <row r="413" s="16" customFormat="1" x14ac:dyDescent="0.25"/>
    <row r="414" s="16" customFormat="1" x14ac:dyDescent="0.25"/>
    <row r="415" s="16" customFormat="1" x14ac:dyDescent="0.25"/>
    <row r="416" s="16" customFormat="1" x14ac:dyDescent="0.25"/>
    <row r="417" s="16" customFormat="1" x14ac:dyDescent="0.25"/>
    <row r="418" s="16" customFormat="1" x14ac:dyDescent="0.25"/>
    <row r="419" s="16" customFormat="1" x14ac:dyDescent="0.25"/>
    <row r="420" s="16" customFormat="1" x14ac:dyDescent="0.25"/>
    <row r="421" s="16" customFormat="1" x14ac:dyDescent="0.25"/>
    <row r="422" s="16" customFormat="1" x14ac:dyDescent="0.25"/>
    <row r="423" s="16" customFormat="1" x14ac:dyDescent="0.25"/>
    <row r="424" s="16" customFormat="1" x14ac:dyDescent="0.25"/>
    <row r="425" s="16" customFormat="1" x14ac:dyDescent="0.25"/>
    <row r="426" s="18" customFormat="1" x14ac:dyDescent="0.25"/>
    <row r="427" s="18" customFormat="1" x14ac:dyDescent="0.25"/>
    <row r="428" s="18" customFormat="1" x14ac:dyDescent="0.25"/>
    <row r="429" s="18" customFormat="1" x14ac:dyDescent="0.25"/>
    <row r="430" s="18" customFormat="1" x14ac:dyDescent="0.25"/>
    <row r="431" s="18" customFormat="1" x14ac:dyDescent="0.25"/>
    <row r="432" s="18" customFormat="1" x14ac:dyDescent="0.25"/>
    <row r="433" s="18" customFormat="1" x14ac:dyDescent="0.25"/>
    <row r="434" s="18" customFormat="1" x14ac:dyDescent="0.25"/>
    <row r="435" s="18" customFormat="1" x14ac:dyDescent="0.25"/>
    <row r="436" s="18" customFormat="1" x14ac:dyDescent="0.25"/>
    <row r="437" s="18" customFormat="1" x14ac:dyDescent="0.25"/>
    <row r="438" s="18" customFormat="1" x14ac:dyDescent="0.25"/>
    <row r="439" s="18" customFormat="1" x14ac:dyDescent="0.25"/>
    <row r="440" s="18" customFormat="1" x14ac:dyDescent="0.25"/>
    <row r="441" s="18" customFormat="1" x14ac:dyDescent="0.25"/>
    <row r="442" s="18" customFormat="1" x14ac:dyDescent="0.25"/>
    <row r="443" s="18" customFormat="1" x14ac:dyDescent="0.25"/>
    <row r="444" s="18" customFormat="1" x14ac:dyDescent="0.25"/>
    <row r="445" s="18" customFormat="1" x14ac:dyDescent="0.25"/>
    <row r="446" s="18" customFormat="1" x14ac:dyDescent="0.25"/>
    <row r="447" s="18" customFormat="1" x14ac:dyDescent="0.25"/>
    <row r="448" s="18" customFormat="1" x14ac:dyDescent="0.25"/>
    <row r="449" s="18" customFormat="1" x14ac:dyDescent="0.25"/>
    <row r="450" s="18" customFormat="1" x14ac:dyDescent="0.25"/>
    <row r="451" s="18" customFormat="1" x14ac:dyDescent="0.25"/>
    <row r="452" s="18" customFormat="1" x14ac:dyDescent="0.25"/>
    <row r="453" s="18" customFormat="1" x14ac:dyDescent="0.25"/>
    <row r="454" s="18" customFormat="1" x14ac:dyDescent="0.25"/>
    <row r="455" s="18" customFormat="1" x14ac:dyDescent="0.25"/>
    <row r="456" s="18" customFormat="1" x14ac:dyDescent="0.25"/>
    <row r="457" s="18" customFormat="1" x14ac:dyDescent="0.25"/>
    <row r="458" s="18" customFormat="1" x14ac:dyDescent="0.25"/>
    <row r="459" s="18" customFormat="1" x14ac:dyDescent="0.25"/>
    <row r="460" s="18" customFormat="1" x14ac:dyDescent="0.25"/>
    <row r="461" s="18" customFormat="1" x14ac:dyDescent="0.25"/>
    <row r="462" s="18" customFormat="1" x14ac:dyDescent="0.25"/>
    <row r="463" s="18" customFormat="1" x14ac:dyDescent="0.25"/>
    <row r="464" s="18" customFormat="1" x14ac:dyDescent="0.25"/>
    <row r="465" s="18" customFormat="1" x14ac:dyDescent="0.25"/>
    <row r="466" s="18" customFormat="1" x14ac:dyDescent="0.25"/>
    <row r="467" s="18" customFormat="1" x14ac:dyDescent="0.25"/>
    <row r="468" s="18" customFormat="1" x14ac:dyDescent="0.25"/>
    <row r="469" s="18" customFormat="1" x14ac:dyDescent="0.25"/>
    <row r="470" s="18" customFormat="1" x14ac:dyDescent="0.25"/>
    <row r="471" s="18" customFormat="1" x14ac:dyDescent="0.25"/>
    <row r="472" s="18" customFormat="1" x14ac:dyDescent="0.25"/>
    <row r="473" s="18" customFormat="1" x14ac:dyDescent="0.25"/>
    <row r="474" s="18" customFormat="1" x14ac:dyDescent="0.25"/>
    <row r="475" s="18" customFormat="1" x14ac:dyDescent="0.25"/>
    <row r="476" s="18" customFormat="1" x14ac:dyDescent="0.25"/>
    <row r="477" s="18" customFormat="1" x14ac:dyDescent="0.25"/>
    <row r="478" s="18" customFormat="1" x14ac:dyDescent="0.25"/>
    <row r="479" s="18" customFormat="1" x14ac:dyDescent="0.25"/>
    <row r="480" s="18" customFormat="1" x14ac:dyDescent="0.25"/>
    <row r="481" s="18" customFormat="1" x14ac:dyDescent="0.25"/>
    <row r="482" s="18" customFormat="1" x14ac:dyDescent="0.25"/>
    <row r="483" s="18" customFormat="1" x14ac:dyDescent="0.25"/>
    <row r="484" s="18" customFormat="1" x14ac:dyDescent="0.25"/>
    <row r="485" s="18" customFormat="1" x14ac:dyDescent="0.25"/>
    <row r="486" s="18" customFormat="1" x14ac:dyDescent="0.25"/>
    <row r="487" s="18" customFormat="1" x14ac:dyDescent="0.25"/>
    <row r="488" s="18" customFormat="1" x14ac:dyDescent="0.25"/>
    <row r="489" s="18" customFormat="1" x14ac:dyDescent="0.25"/>
    <row r="490" s="18" customFormat="1" x14ac:dyDescent="0.25"/>
    <row r="491" s="18" customFormat="1" x14ac:dyDescent="0.25"/>
    <row r="492" s="18" customFormat="1" x14ac:dyDescent="0.25"/>
    <row r="493" s="18" customFormat="1" x14ac:dyDescent="0.25"/>
    <row r="494" s="18" customFormat="1" x14ac:dyDescent="0.25"/>
    <row r="495" s="18" customFormat="1" x14ac:dyDescent="0.25"/>
    <row r="496" s="18" customFormat="1" x14ac:dyDescent="0.25"/>
    <row r="497" s="18" customFormat="1" x14ac:dyDescent="0.25"/>
    <row r="498" s="18" customFormat="1" x14ac:dyDescent="0.25"/>
    <row r="499" s="18" customFormat="1" x14ac:dyDescent="0.25"/>
    <row r="500" s="18" customFormat="1" x14ac:dyDescent="0.25"/>
    <row r="501" s="18" customFormat="1" x14ac:dyDescent="0.25"/>
    <row r="502" s="18" customFormat="1" x14ac:dyDescent="0.25"/>
    <row r="503" s="18" customFormat="1" x14ac:dyDescent="0.25"/>
    <row r="504" s="18" customFormat="1" x14ac:dyDescent="0.25"/>
    <row r="505" s="18" customFormat="1" x14ac:dyDescent="0.25"/>
    <row r="506" s="18" customFormat="1" x14ac:dyDescent="0.25"/>
    <row r="507" s="18" customFormat="1" x14ac:dyDescent="0.25"/>
    <row r="508" s="18" customFormat="1" x14ac:dyDescent="0.25"/>
    <row r="509" s="18" customFormat="1" x14ac:dyDescent="0.25"/>
    <row r="510" s="18" customFormat="1" x14ac:dyDescent="0.25"/>
    <row r="511" s="18" customFormat="1" x14ac:dyDescent="0.25"/>
    <row r="512" s="18" customFormat="1" x14ac:dyDescent="0.25"/>
    <row r="513" s="18" customFormat="1" x14ac:dyDescent="0.25"/>
    <row r="514" s="18" customFormat="1" x14ac:dyDescent="0.25"/>
    <row r="515" s="18" customFormat="1" x14ac:dyDescent="0.25"/>
    <row r="516" s="18" customFormat="1" x14ac:dyDescent="0.25"/>
    <row r="517" s="18" customFormat="1" x14ac:dyDescent="0.25"/>
    <row r="518" s="18" customFormat="1" x14ac:dyDescent="0.25"/>
    <row r="519" s="18" customFormat="1" x14ac:dyDescent="0.25"/>
    <row r="520" s="18" customFormat="1" x14ac:dyDescent="0.25"/>
    <row r="521" s="18" customFormat="1" x14ac:dyDescent="0.25"/>
    <row r="522" s="18" customFormat="1" x14ac:dyDescent="0.25"/>
    <row r="523" s="18" customFormat="1" x14ac:dyDescent="0.25"/>
    <row r="524" s="18" customFormat="1" x14ac:dyDescent="0.25"/>
    <row r="525" s="18" customFormat="1" x14ac:dyDescent="0.25"/>
    <row r="526" s="18" customFormat="1" x14ac:dyDescent="0.25"/>
    <row r="527" s="18" customFormat="1" x14ac:dyDescent="0.25"/>
    <row r="528" s="16" customFormat="1" x14ac:dyDescent="0.25"/>
    <row r="529" s="16" customFormat="1" x14ac:dyDescent="0.25"/>
    <row r="530" s="16" customFormat="1" x14ac:dyDescent="0.25"/>
    <row r="531" s="16" customFormat="1" x14ac:dyDescent="0.25"/>
    <row r="532" s="16" customFormat="1" x14ac:dyDescent="0.25"/>
    <row r="533" s="16" customFormat="1" x14ac:dyDescent="0.25"/>
    <row r="534" s="16" customFormat="1" x14ac:dyDescent="0.25"/>
    <row r="535" s="16" customFormat="1" x14ac:dyDescent="0.25"/>
    <row r="536" s="16" customFormat="1" x14ac:dyDescent="0.25"/>
    <row r="537" s="16" customFormat="1" x14ac:dyDescent="0.25"/>
    <row r="538" s="16" customFormat="1" x14ac:dyDescent="0.25"/>
    <row r="539" s="16" customFormat="1" x14ac:dyDescent="0.25"/>
    <row r="540" s="16" customFormat="1" x14ac:dyDescent="0.25"/>
    <row r="541" s="16" customFormat="1" x14ac:dyDescent="0.25"/>
    <row r="542" s="16" customFormat="1" x14ac:dyDescent="0.25"/>
    <row r="543" s="16" customFormat="1" x14ac:dyDescent="0.25"/>
    <row r="544" s="16" customFormat="1" x14ac:dyDescent="0.25"/>
    <row r="545" s="16" customFormat="1" x14ac:dyDescent="0.25"/>
    <row r="546" s="16" customFormat="1" x14ac:dyDescent="0.25"/>
    <row r="547" s="16" customFormat="1" x14ac:dyDescent="0.25"/>
    <row r="548" s="16" customFormat="1" x14ac:dyDescent="0.25"/>
    <row r="549" s="16" customFormat="1" x14ac:dyDescent="0.25"/>
    <row r="550" s="16" customFormat="1" x14ac:dyDescent="0.25"/>
    <row r="551" s="16" customFormat="1" x14ac:dyDescent="0.25"/>
    <row r="552" s="16" customFormat="1" x14ac:dyDescent="0.25"/>
    <row r="553" s="16" customFormat="1" x14ac:dyDescent="0.25"/>
    <row r="554" s="16" customFormat="1" x14ac:dyDescent="0.25"/>
    <row r="555" s="16" customFormat="1" x14ac:dyDescent="0.25"/>
    <row r="556" s="16" customFormat="1" x14ac:dyDescent="0.25"/>
    <row r="557" s="16" customFormat="1" x14ac:dyDescent="0.25"/>
    <row r="558" s="16" customFormat="1" x14ac:dyDescent="0.25"/>
    <row r="559" s="16" customFormat="1" x14ac:dyDescent="0.25"/>
    <row r="560" s="16" customFormat="1" x14ac:dyDescent="0.25"/>
    <row r="561" s="16" customFormat="1" x14ac:dyDescent="0.25"/>
    <row r="562" s="16" customFormat="1" x14ac:dyDescent="0.25"/>
    <row r="563" s="16" customFormat="1" x14ac:dyDescent="0.25"/>
    <row r="564" s="16" customFormat="1" x14ac:dyDescent="0.25"/>
    <row r="565" s="16" customFormat="1" x14ac:dyDescent="0.25"/>
    <row r="566" s="16" customFormat="1" x14ac:dyDescent="0.25"/>
    <row r="567" s="16" customFormat="1" x14ac:dyDescent="0.25"/>
    <row r="568" s="16" customFormat="1" x14ac:dyDescent="0.25"/>
    <row r="569" s="16" customFormat="1" x14ac:dyDescent="0.25"/>
    <row r="570" s="16" customFormat="1" x14ac:dyDescent="0.25"/>
    <row r="571" s="16" customFormat="1" x14ac:dyDescent="0.25"/>
    <row r="572" s="16" customFormat="1" x14ac:dyDescent="0.25"/>
    <row r="573" s="16" customFormat="1" x14ac:dyDescent="0.25"/>
    <row r="574" s="16" customFormat="1" x14ac:dyDescent="0.25"/>
    <row r="575" s="16" customFormat="1" x14ac:dyDescent="0.25"/>
    <row r="576" s="16" customFormat="1" x14ac:dyDescent="0.25"/>
    <row r="577" s="16" customFormat="1" x14ac:dyDescent="0.25"/>
    <row r="578" s="16" customFormat="1" x14ac:dyDescent="0.25"/>
    <row r="579" s="16" customFormat="1" x14ac:dyDescent="0.25"/>
    <row r="580" s="16" customFormat="1" x14ac:dyDescent="0.25"/>
    <row r="581" s="16" customFormat="1" x14ac:dyDescent="0.25"/>
    <row r="582" s="16" customFormat="1" x14ac:dyDescent="0.25"/>
    <row r="583" s="16" customFormat="1" x14ac:dyDescent="0.25"/>
    <row r="584" s="16" customFormat="1" x14ac:dyDescent="0.25"/>
    <row r="585" s="16" customFormat="1" x14ac:dyDescent="0.25"/>
    <row r="586" s="16" customFormat="1" x14ac:dyDescent="0.25"/>
    <row r="587" s="16" customFormat="1" x14ac:dyDescent="0.25"/>
    <row r="588" s="16" customFormat="1" x14ac:dyDescent="0.25"/>
    <row r="589" s="16" customFormat="1" x14ac:dyDescent="0.25"/>
    <row r="590" s="16" customFormat="1" x14ac:dyDescent="0.25"/>
    <row r="591" s="16" customFormat="1" x14ac:dyDescent="0.25"/>
    <row r="592" s="16" customFormat="1" x14ac:dyDescent="0.25"/>
    <row r="593" s="16" customFormat="1" x14ac:dyDescent="0.25"/>
    <row r="594" s="16" customFormat="1" x14ac:dyDescent="0.25"/>
    <row r="595" s="16" customFormat="1" x14ac:dyDescent="0.25"/>
    <row r="596" s="16" customFormat="1" x14ac:dyDescent="0.25"/>
    <row r="597" s="16" customFormat="1" x14ac:dyDescent="0.25"/>
    <row r="598" s="16" customFormat="1" x14ac:dyDescent="0.25"/>
    <row r="599" s="16" customFormat="1" x14ac:dyDescent="0.25"/>
    <row r="600" s="16" customFormat="1" x14ac:dyDescent="0.25"/>
    <row r="601" s="16" customFormat="1" x14ac:dyDescent="0.25"/>
    <row r="602" s="16" customFormat="1" x14ac:dyDescent="0.25"/>
    <row r="603" s="16" customFormat="1" x14ac:dyDescent="0.25"/>
    <row r="604" s="16" customFormat="1" x14ac:dyDescent="0.25"/>
    <row r="605" s="16" customFormat="1" x14ac:dyDescent="0.25"/>
    <row r="606" s="16" customFormat="1" x14ac:dyDescent="0.25"/>
    <row r="607" s="16" customFormat="1" x14ac:dyDescent="0.25"/>
    <row r="608" s="16" customFormat="1" x14ac:dyDescent="0.25"/>
    <row r="609" s="16" customFormat="1" x14ac:dyDescent="0.25"/>
    <row r="610" s="16" customFormat="1" x14ac:dyDescent="0.25"/>
    <row r="611" s="16" customFormat="1" x14ac:dyDescent="0.25"/>
    <row r="612" s="16" customFormat="1" x14ac:dyDescent="0.25"/>
    <row r="613" s="16" customFormat="1" x14ac:dyDescent="0.25"/>
    <row r="614" s="16" customFormat="1" x14ac:dyDescent="0.25"/>
    <row r="615" s="16" customFormat="1" x14ac:dyDescent="0.25"/>
    <row r="616" s="16" customFormat="1" x14ac:dyDescent="0.25"/>
    <row r="617" s="16" customFormat="1" x14ac:dyDescent="0.25"/>
    <row r="618" s="16" customFormat="1" x14ac:dyDescent="0.25"/>
    <row r="619" s="16" customFormat="1" x14ac:dyDescent="0.25"/>
    <row r="620" s="16" customFormat="1" x14ac:dyDescent="0.25"/>
    <row r="621" s="16" customFormat="1" x14ac:dyDescent="0.25"/>
    <row r="622" s="16" customFormat="1" x14ac:dyDescent="0.25"/>
    <row r="623" s="16" customFormat="1" x14ac:dyDescent="0.25"/>
    <row r="624" s="16" customFormat="1" x14ac:dyDescent="0.25"/>
    <row r="625" s="16" customFormat="1" x14ac:dyDescent="0.25"/>
    <row r="626" s="16" customFormat="1" x14ac:dyDescent="0.25"/>
    <row r="627" s="16" customFormat="1" x14ac:dyDescent="0.25"/>
    <row r="628" s="16" customFormat="1" x14ac:dyDescent="0.25"/>
    <row r="629" s="16" customFormat="1" x14ac:dyDescent="0.25"/>
    <row r="630" s="16" customFormat="1" x14ac:dyDescent="0.25"/>
    <row r="631" s="16" customFormat="1" x14ac:dyDescent="0.25"/>
    <row r="632" s="16" customFormat="1" x14ac:dyDescent="0.25"/>
    <row r="633" s="16" customFormat="1" x14ac:dyDescent="0.25"/>
    <row r="634" s="16" customFormat="1" x14ac:dyDescent="0.25"/>
    <row r="635" s="16" customFormat="1" x14ac:dyDescent="0.25"/>
    <row r="636" s="16" customFormat="1" x14ac:dyDescent="0.25"/>
    <row r="637" s="16" customFormat="1" x14ac:dyDescent="0.25"/>
    <row r="638" s="16" customFormat="1" x14ac:dyDescent="0.25"/>
    <row r="639" s="16" customFormat="1" x14ac:dyDescent="0.25"/>
    <row r="640" s="16" customFormat="1" x14ac:dyDescent="0.25"/>
    <row r="641" s="16" customFormat="1" x14ac:dyDescent="0.25"/>
    <row r="642" s="16" customFormat="1" x14ac:dyDescent="0.25"/>
    <row r="643" s="16" customFormat="1" x14ac:dyDescent="0.25"/>
    <row r="644" s="16" customFormat="1" x14ac:dyDescent="0.25"/>
    <row r="645" s="16" customFormat="1" x14ac:dyDescent="0.25"/>
    <row r="646" s="16" customFormat="1" x14ac:dyDescent="0.25"/>
    <row r="647" s="16" customFormat="1" x14ac:dyDescent="0.25"/>
    <row r="648" s="16" customFormat="1" x14ac:dyDescent="0.25"/>
    <row r="649" s="16" customFormat="1" x14ac:dyDescent="0.25"/>
    <row r="650" s="16" customFormat="1" x14ac:dyDescent="0.25"/>
    <row r="651" s="16" customFormat="1" x14ac:dyDescent="0.25"/>
    <row r="652" s="16" customFormat="1" x14ac:dyDescent="0.25"/>
    <row r="653" s="16" customFormat="1" x14ac:dyDescent="0.25"/>
    <row r="654" s="16" customFormat="1" x14ac:dyDescent="0.25"/>
    <row r="655" s="16" customFormat="1" x14ac:dyDescent="0.25"/>
    <row r="656" s="16" customFormat="1" x14ac:dyDescent="0.25"/>
    <row r="657" s="16" customFormat="1" x14ac:dyDescent="0.25"/>
    <row r="658" s="16" customFormat="1" x14ac:dyDescent="0.25"/>
    <row r="659" s="16" customFormat="1" x14ac:dyDescent="0.25"/>
    <row r="660" s="16" customFormat="1" x14ac:dyDescent="0.25"/>
    <row r="661" s="16" customFormat="1" x14ac:dyDescent="0.25"/>
    <row r="662" s="16" customFormat="1" x14ac:dyDescent="0.25"/>
    <row r="663" s="16" customFormat="1" x14ac:dyDescent="0.25"/>
    <row r="664" s="16" customFormat="1" x14ac:dyDescent="0.25"/>
    <row r="665" s="16" customFormat="1" x14ac:dyDescent="0.25"/>
    <row r="666" s="16" customFormat="1" x14ac:dyDescent="0.25"/>
    <row r="667" s="16" customFormat="1" x14ac:dyDescent="0.25"/>
    <row r="668" s="16" customFormat="1" x14ac:dyDescent="0.25"/>
    <row r="669" s="16" customFormat="1" x14ac:dyDescent="0.25"/>
    <row r="670" s="16" customFormat="1" x14ac:dyDescent="0.25"/>
    <row r="671" s="16" customFormat="1" x14ac:dyDescent="0.25"/>
    <row r="672" s="16" customFormat="1" x14ac:dyDescent="0.25"/>
    <row r="673" s="16" customFormat="1" x14ac:dyDescent="0.25"/>
    <row r="674" s="16" customFormat="1" x14ac:dyDescent="0.25"/>
    <row r="675" s="16" customFormat="1" x14ac:dyDescent="0.25"/>
    <row r="676" s="16" customFormat="1" x14ac:dyDescent="0.25"/>
    <row r="677" s="16" customFormat="1" x14ac:dyDescent="0.25"/>
    <row r="678" s="16" customFormat="1" x14ac:dyDescent="0.25"/>
    <row r="679" s="16" customFormat="1" x14ac:dyDescent="0.25"/>
    <row r="680" s="16" customFormat="1" x14ac:dyDescent="0.25"/>
    <row r="681" s="16" customFormat="1" x14ac:dyDescent="0.25"/>
    <row r="682" s="16" customFormat="1" x14ac:dyDescent="0.25"/>
    <row r="683" s="16" customFormat="1" x14ac:dyDescent="0.25"/>
    <row r="684" s="16" customFormat="1" x14ac:dyDescent="0.25"/>
    <row r="685" s="16" customFormat="1" x14ac:dyDescent="0.25"/>
    <row r="686" s="16" customFormat="1" x14ac:dyDescent="0.25"/>
    <row r="687" s="16" customFormat="1" x14ac:dyDescent="0.25"/>
    <row r="688" s="16" customFormat="1" x14ac:dyDescent="0.25"/>
    <row r="689" s="16" customFormat="1" x14ac:dyDescent="0.25"/>
    <row r="690" s="16" customFormat="1" x14ac:dyDescent="0.25"/>
    <row r="691" s="16" customFormat="1" x14ac:dyDescent="0.25"/>
    <row r="692" s="16" customFormat="1" x14ac:dyDescent="0.25"/>
    <row r="693" s="16" customFormat="1" x14ac:dyDescent="0.25"/>
    <row r="694" s="16" customFormat="1" x14ac:dyDescent="0.25"/>
    <row r="695" s="16" customFormat="1" x14ac:dyDescent="0.25"/>
    <row r="696" s="16" customFormat="1" x14ac:dyDescent="0.25"/>
    <row r="697" s="16" customFormat="1" x14ac:dyDescent="0.25"/>
    <row r="698" s="16" customFormat="1" x14ac:dyDescent="0.25"/>
    <row r="699" s="16" customFormat="1" x14ac:dyDescent="0.25"/>
    <row r="700" s="16" customFormat="1" x14ac:dyDescent="0.25"/>
    <row r="701" s="16" customFormat="1" x14ac:dyDescent="0.25"/>
    <row r="702" s="16" customFormat="1" x14ac:dyDescent="0.25"/>
    <row r="703" s="16" customFormat="1" x14ac:dyDescent="0.25"/>
  </sheetData>
  <sheetProtection algorithmName="SHA-512" hashValue="4iHTp692rHOcOqxuwvfdznncrQYLbAaxg495crIjYeYDx2oeJGbR24JDL/I6qk8SMe3NOvfpp0W4Xh6dkpXl4w==" saltValue="hm3rtBef/1CbO8dG+xBUQg==" spinCount="100000" sheet="1" objects="1" scenarios="1"/>
  <protectedRanges>
    <protectedRange sqref="C6:C10" name="Oblast1_1"/>
  </protectedRanges>
  <mergeCells count="54">
    <mergeCell ref="H128:I128"/>
    <mergeCell ref="H99:I99"/>
    <mergeCell ref="H100:I100"/>
    <mergeCell ref="A101:A128"/>
    <mergeCell ref="B101:J101"/>
    <mergeCell ref="E102:J106"/>
    <mergeCell ref="B107:J107"/>
    <mergeCell ref="H108:J108"/>
    <mergeCell ref="G109:G117"/>
    <mergeCell ref="H112:J112"/>
    <mergeCell ref="H115:J115"/>
    <mergeCell ref="H116:I116"/>
    <mergeCell ref="H117:I117"/>
    <mergeCell ref="B118:J118"/>
    <mergeCell ref="H119:J119"/>
    <mergeCell ref="G120:G128"/>
    <mergeCell ref="H123:J123"/>
    <mergeCell ref="H126:J126"/>
    <mergeCell ref="H127:I127"/>
    <mergeCell ref="A74:A100"/>
    <mergeCell ref="B74:C74"/>
    <mergeCell ref="D74:E74"/>
    <mergeCell ref="F74:J78"/>
    <mergeCell ref="B79:J79"/>
    <mergeCell ref="H80:J80"/>
    <mergeCell ref="G81:G89"/>
    <mergeCell ref="H84:J84"/>
    <mergeCell ref="H87:J87"/>
    <mergeCell ref="H88:I88"/>
    <mergeCell ref="H89:I89"/>
    <mergeCell ref="B90:J90"/>
    <mergeCell ref="H91:J91"/>
    <mergeCell ref="G92:G100"/>
    <mergeCell ref="H95:J95"/>
    <mergeCell ref="H98:J98"/>
    <mergeCell ref="A62:A73"/>
    <mergeCell ref="F62:F64"/>
    <mergeCell ref="B65:E65"/>
    <mergeCell ref="F65:F67"/>
    <mergeCell ref="B68:E68"/>
    <mergeCell ref="E69:E73"/>
    <mergeCell ref="E12:L18"/>
    <mergeCell ref="B13:D18"/>
    <mergeCell ref="A52:A61"/>
    <mergeCell ref="E52:H52"/>
    <mergeCell ref="E53:F54"/>
    <mergeCell ref="E55:F56"/>
    <mergeCell ref="E57:F60"/>
    <mergeCell ref="A10:B10"/>
    <mergeCell ref="A1:M3"/>
    <mergeCell ref="B4:D5"/>
    <mergeCell ref="A6:B6"/>
    <mergeCell ref="A7:B7"/>
    <mergeCell ref="A8:B8"/>
  </mergeCells>
  <dataValidations count="2">
    <dataValidation type="list" allowBlank="1" showInputMessage="1" showErrorMessage="1" sqref="C10" xr:uid="{A62A5FCE-D7D4-4EBC-AEFE-B9E320649160}">
      <formula1>$G$53:$G$54</formula1>
    </dataValidation>
    <dataValidation type="list" allowBlank="1" showInputMessage="1" showErrorMessage="1" sqref="C7" xr:uid="{360D88AE-6EEA-4C43-86A5-37A8E2A9E203}">
      <formula1>$G$55:$G$56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7A245-853D-4E41-B897-AE889A7A048A}">
  <sheetPr codeName="List4">
    <pageSetUpPr fitToPage="1"/>
  </sheetPr>
  <dimension ref="A1:BT703"/>
  <sheetViews>
    <sheetView tabSelected="1" zoomScale="115" zoomScaleNormal="115" workbookViewId="0">
      <selection activeCell="C7" sqref="C7"/>
    </sheetView>
  </sheetViews>
  <sheetFormatPr defaultColWidth="9.140625" defaultRowHeight="15" x14ac:dyDescent="0.25"/>
  <cols>
    <col min="1" max="1" width="7.28515625" style="14" customWidth="1"/>
    <col min="2" max="2" width="44.85546875" style="14" customWidth="1"/>
    <col min="3" max="3" width="29.42578125" style="14" customWidth="1"/>
    <col min="4" max="4" width="12.5703125" style="14" customWidth="1"/>
    <col min="5" max="5" width="11.42578125" style="14" customWidth="1"/>
    <col min="6" max="9" width="9.140625" style="14"/>
    <col min="10" max="10" width="16.5703125" style="14" bestFit="1" customWidth="1"/>
    <col min="11" max="11" width="9.140625" style="14"/>
    <col min="12" max="12" width="6.5703125" style="14" customWidth="1"/>
    <col min="13" max="13" width="6.42578125" style="14" customWidth="1"/>
    <col min="14" max="15" width="9.140625" style="15"/>
    <col min="16" max="72" width="9.140625" style="16"/>
    <col min="73" max="16384" width="9.140625" style="14"/>
  </cols>
  <sheetData>
    <row r="1" spans="1:13" ht="9.9499999999999993" customHeigh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ht="9.9499999999999993" customHeigh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ht="9.9499999999999993" customHeight="1" thickBot="1" x14ac:dyDescent="0.3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8"/>
    </row>
    <row r="4" spans="1:13" x14ac:dyDescent="0.25">
      <c r="A4" s="1"/>
      <c r="B4" s="59" t="s">
        <v>1</v>
      </c>
      <c r="C4" s="59"/>
      <c r="D4" s="59"/>
      <c r="E4" s="11"/>
      <c r="F4" s="11"/>
      <c r="G4" s="11"/>
      <c r="H4" s="11"/>
      <c r="I4" s="11"/>
      <c r="J4" s="11"/>
      <c r="K4" s="11"/>
      <c r="L4" s="11"/>
      <c r="M4" s="2"/>
    </row>
    <row r="5" spans="1:13" x14ac:dyDescent="0.25">
      <c r="A5" s="1"/>
      <c r="B5" s="59"/>
      <c r="C5" s="59"/>
      <c r="D5" s="59"/>
      <c r="E5" s="11"/>
      <c r="F5" s="11"/>
      <c r="G5" s="11"/>
      <c r="H5" s="11"/>
      <c r="I5" s="11"/>
      <c r="J5" s="11"/>
      <c r="K5" s="11"/>
      <c r="L5" s="11"/>
      <c r="M5" s="2"/>
    </row>
    <row r="6" spans="1:13" x14ac:dyDescent="0.25">
      <c r="A6" s="48" t="s">
        <v>2</v>
      </c>
      <c r="B6" s="49"/>
      <c r="C6" s="3">
        <v>-12</v>
      </c>
      <c r="D6" s="9" t="s">
        <v>3</v>
      </c>
      <c r="E6" s="11"/>
      <c r="F6" s="11"/>
      <c r="G6" s="11"/>
      <c r="H6" s="11"/>
      <c r="I6" s="11"/>
      <c r="J6" s="11"/>
      <c r="K6" s="11"/>
      <c r="L6" s="11"/>
      <c r="M6" s="2"/>
    </row>
    <row r="7" spans="1:13" x14ac:dyDescent="0.25">
      <c r="A7" s="48" t="s">
        <v>4</v>
      </c>
      <c r="B7" s="49"/>
      <c r="C7" s="3">
        <v>15</v>
      </c>
      <c r="D7" s="9" t="s">
        <v>3</v>
      </c>
      <c r="E7" s="11"/>
      <c r="F7" s="11"/>
      <c r="G7" s="11"/>
      <c r="H7" s="11"/>
      <c r="I7" s="11"/>
      <c r="J7" s="11"/>
      <c r="K7" s="11"/>
      <c r="L7" s="11"/>
      <c r="M7" s="2"/>
    </row>
    <row r="8" spans="1:13" x14ac:dyDescent="0.25">
      <c r="A8" s="48" t="s">
        <v>5</v>
      </c>
      <c r="B8" s="49"/>
      <c r="C8" s="3">
        <v>8</v>
      </c>
      <c r="D8" s="9" t="s">
        <v>6</v>
      </c>
      <c r="E8" s="11"/>
      <c r="F8" s="11"/>
      <c r="G8" s="11"/>
      <c r="H8" s="11"/>
      <c r="I8" s="11"/>
      <c r="J8" s="11"/>
      <c r="K8" s="11"/>
      <c r="L8" s="11"/>
      <c r="M8" s="2"/>
    </row>
    <row r="9" spans="1:13" x14ac:dyDescent="0.25">
      <c r="A9" s="12"/>
      <c r="B9" s="13" t="s">
        <v>7</v>
      </c>
      <c r="C9" s="3">
        <v>4</v>
      </c>
      <c r="D9" s="9" t="s">
        <v>8</v>
      </c>
      <c r="E9" s="11"/>
      <c r="F9" s="11"/>
      <c r="G9" s="11"/>
      <c r="H9" s="11"/>
      <c r="I9" s="11"/>
      <c r="J9" s="11"/>
      <c r="K9" s="11"/>
      <c r="L9" s="11"/>
      <c r="M9" s="2"/>
    </row>
    <row r="10" spans="1:13" x14ac:dyDescent="0.25">
      <c r="A10" s="48" t="s">
        <v>9</v>
      </c>
      <c r="B10" s="49"/>
      <c r="C10" s="3" t="s">
        <v>10</v>
      </c>
      <c r="D10" s="9" t="s">
        <v>8</v>
      </c>
      <c r="E10" s="11"/>
      <c r="F10" s="11"/>
      <c r="G10" s="11"/>
      <c r="H10" s="11"/>
      <c r="I10" s="11"/>
      <c r="J10" s="11"/>
      <c r="K10" s="11"/>
      <c r="L10" s="11"/>
      <c r="M10" s="2"/>
    </row>
    <row r="11" spans="1:13" x14ac:dyDescent="0.25">
      <c r="A11" s="4"/>
      <c r="B11" s="13" t="s">
        <v>11</v>
      </c>
      <c r="C11" s="17">
        <f>D64</f>
        <v>9</v>
      </c>
      <c r="D11" s="9" t="s">
        <v>6</v>
      </c>
      <c r="E11" s="11"/>
      <c r="F11" s="11"/>
      <c r="G11" s="11"/>
      <c r="H11" s="11"/>
      <c r="I11" s="11"/>
      <c r="J11" s="11"/>
      <c r="K11" s="11"/>
      <c r="L11" s="11"/>
      <c r="M11" s="2"/>
    </row>
    <row r="12" spans="1:13" ht="15" customHeight="1" x14ac:dyDescent="0.25">
      <c r="A12" s="5"/>
      <c r="B12" s="10"/>
      <c r="C12" s="10"/>
      <c r="D12" s="10"/>
      <c r="E12" s="60" t="s">
        <v>12</v>
      </c>
      <c r="F12" s="60"/>
      <c r="G12" s="60"/>
      <c r="H12" s="60"/>
      <c r="I12" s="60"/>
      <c r="J12" s="60"/>
      <c r="K12" s="60"/>
      <c r="L12" s="60"/>
      <c r="M12" s="2"/>
    </row>
    <row r="13" spans="1:13" x14ac:dyDescent="0.25">
      <c r="A13" s="1"/>
      <c r="B13" s="61" t="s">
        <v>13</v>
      </c>
      <c r="C13" s="62"/>
      <c r="D13" s="62"/>
      <c r="E13" s="60"/>
      <c r="F13" s="60"/>
      <c r="G13" s="60"/>
      <c r="H13" s="60"/>
      <c r="I13" s="60"/>
      <c r="J13" s="60"/>
      <c r="K13" s="60"/>
      <c r="L13" s="60"/>
      <c r="M13" s="2"/>
    </row>
    <row r="14" spans="1:13" x14ac:dyDescent="0.25">
      <c r="A14" s="1"/>
      <c r="B14" s="62"/>
      <c r="C14" s="62"/>
      <c r="D14" s="62"/>
      <c r="E14" s="60"/>
      <c r="F14" s="60"/>
      <c r="G14" s="60"/>
      <c r="H14" s="60"/>
      <c r="I14" s="60"/>
      <c r="J14" s="60"/>
      <c r="K14" s="60"/>
      <c r="L14" s="60"/>
      <c r="M14" s="2"/>
    </row>
    <row r="15" spans="1:13" x14ac:dyDescent="0.25">
      <c r="A15" s="1"/>
      <c r="B15" s="62"/>
      <c r="C15" s="62"/>
      <c r="D15" s="62"/>
      <c r="E15" s="60"/>
      <c r="F15" s="60"/>
      <c r="G15" s="60"/>
      <c r="H15" s="60"/>
      <c r="I15" s="60"/>
      <c r="J15" s="60"/>
      <c r="K15" s="60"/>
      <c r="L15" s="60"/>
      <c r="M15" s="2"/>
    </row>
    <row r="16" spans="1:13" x14ac:dyDescent="0.25">
      <c r="A16" s="1"/>
      <c r="B16" s="62"/>
      <c r="C16" s="62"/>
      <c r="D16" s="62"/>
      <c r="E16" s="60"/>
      <c r="F16" s="60"/>
      <c r="G16" s="60"/>
      <c r="H16" s="60"/>
      <c r="I16" s="60"/>
      <c r="J16" s="60"/>
      <c r="K16" s="60"/>
      <c r="L16" s="60"/>
      <c r="M16" s="2"/>
    </row>
    <row r="17" spans="1:13" x14ac:dyDescent="0.25">
      <c r="A17" s="1"/>
      <c r="B17" s="62"/>
      <c r="C17" s="62"/>
      <c r="D17" s="62"/>
      <c r="E17" s="60"/>
      <c r="F17" s="60"/>
      <c r="G17" s="60"/>
      <c r="H17" s="60"/>
      <c r="I17" s="60"/>
      <c r="J17" s="60"/>
      <c r="K17" s="60"/>
      <c r="L17" s="60"/>
      <c r="M17" s="2"/>
    </row>
    <row r="18" spans="1:13" x14ac:dyDescent="0.25">
      <c r="A18" s="1"/>
      <c r="B18" s="62"/>
      <c r="C18" s="62"/>
      <c r="D18" s="62"/>
      <c r="E18" s="60"/>
      <c r="F18" s="60"/>
      <c r="G18" s="60"/>
      <c r="H18" s="60"/>
      <c r="I18" s="60"/>
      <c r="J18" s="60"/>
      <c r="K18" s="60"/>
      <c r="L18" s="60"/>
      <c r="M18" s="2"/>
    </row>
    <row r="19" spans="1:13" x14ac:dyDescent="0.25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</row>
    <row r="20" spans="1:13" x14ac:dyDescent="0.25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</row>
    <row r="21" spans="1:13" x14ac:dyDescent="0.25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</row>
    <row r="22" spans="1:13" x14ac:dyDescent="0.25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</row>
    <row r="23" spans="1:13" x14ac:dyDescent="0.25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</row>
    <row r="24" spans="1:13" x14ac:dyDescent="0.25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</row>
    <row r="25" spans="1:13" x14ac:dyDescent="0.25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</row>
    <row r="26" spans="1:13" x14ac:dyDescent="0.25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</row>
    <row r="27" spans="1:13" x14ac:dyDescent="0.25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</row>
    <row r="28" spans="1:13" x14ac:dyDescent="0.25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</row>
    <row r="29" spans="1:13" x14ac:dyDescent="0.25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</row>
    <row r="30" spans="1:13" x14ac:dyDescent="0.25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</row>
    <row r="31" spans="1:13" x14ac:dyDescent="0.25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</row>
    <row r="32" spans="1:13" x14ac:dyDescent="0.25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</row>
    <row r="33" spans="1:13" x14ac:dyDescent="0.25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</row>
    <row r="34" spans="1:13" x14ac:dyDescent="0.25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</row>
    <row r="35" spans="1:13" x14ac:dyDescent="0.25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</row>
    <row r="36" spans="1:13" x14ac:dyDescent="0.25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</row>
    <row r="37" spans="1:13" x14ac:dyDescent="0.25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</row>
    <row r="38" spans="1:13" x14ac:dyDescent="0.25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</row>
    <row r="39" spans="1:13" x14ac:dyDescent="0.25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</row>
    <row r="40" spans="1:13" x14ac:dyDescent="0.25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</row>
    <row r="41" spans="1:13" x14ac:dyDescent="0.25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</row>
    <row r="42" spans="1:13" x14ac:dyDescent="0.25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</row>
    <row r="43" spans="1:13" ht="15.75" thickBot="1" x14ac:dyDescent="0.3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16" customForma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 s="16" customForma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 s="16" customForma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s="16" customForma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 s="16" customFormat="1" x14ac:dyDescent="0.25">
      <c r="A51" s="20"/>
      <c r="B51" s="20"/>
      <c r="C51" s="20"/>
    </row>
    <row r="52" spans="1:13" s="16" customFormat="1" x14ac:dyDescent="0.25">
      <c r="A52" s="63" t="s">
        <v>14</v>
      </c>
      <c r="B52" s="21" t="s">
        <v>15</v>
      </c>
      <c r="C52" s="21" t="s">
        <v>16</v>
      </c>
      <c r="D52" s="21" t="s">
        <v>17</v>
      </c>
      <c r="E52" s="64" t="s">
        <v>18</v>
      </c>
      <c r="F52" s="64"/>
      <c r="G52" s="64"/>
      <c r="H52" s="64"/>
    </row>
    <row r="53" spans="1:13" s="16" customFormat="1" x14ac:dyDescent="0.25">
      <c r="A53" s="63"/>
      <c r="B53" s="22">
        <v>-20</v>
      </c>
      <c r="C53" s="25">
        <v>4.4256537422750624</v>
      </c>
      <c r="D53" s="23">
        <f>C53+6</f>
        <v>10.425653742275063</v>
      </c>
      <c r="E53" s="65" t="s">
        <v>19</v>
      </c>
      <c r="F53" s="65"/>
      <c r="G53" s="24" t="s">
        <v>10</v>
      </c>
    </row>
    <row r="54" spans="1:13" s="16" customFormat="1" x14ac:dyDescent="0.25">
      <c r="A54" s="63"/>
      <c r="B54" s="22">
        <v>-15</v>
      </c>
      <c r="C54" s="25">
        <v>6.0435407056550154</v>
      </c>
      <c r="D54" s="23">
        <f t="shared" ref="D54:D60" si="0">C54+6</f>
        <v>12.043540705655015</v>
      </c>
      <c r="E54" s="65"/>
      <c r="F54" s="65"/>
      <c r="G54" s="24" t="s">
        <v>20</v>
      </c>
    </row>
    <row r="55" spans="1:13" s="16" customFormat="1" x14ac:dyDescent="0.25">
      <c r="A55" s="63"/>
      <c r="B55" s="22">
        <v>-7</v>
      </c>
      <c r="C55" s="25">
        <v>7.9141029713559155</v>
      </c>
      <c r="D55" s="23">
        <f t="shared" si="0"/>
        <v>13.914102971355916</v>
      </c>
      <c r="E55" s="65" t="s">
        <v>21</v>
      </c>
      <c r="F55" s="65"/>
      <c r="G55" s="24">
        <v>15</v>
      </c>
    </row>
    <row r="56" spans="1:13" s="16" customFormat="1" x14ac:dyDescent="0.25">
      <c r="A56" s="63"/>
      <c r="B56" s="22">
        <v>2</v>
      </c>
      <c r="C56" s="25">
        <v>9.2830846711833175</v>
      </c>
      <c r="D56" s="23">
        <f t="shared" si="0"/>
        <v>15.283084671183317</v>
      </c>
      <c r="E56" s="65"/>
      <c r="F56" s="65"/>
      <c r="G56" s="24">
        <v>20</v>
      </c>
    </row>
    <row r="57" spans="1:13" s="16" customFormat="1" x14ac:dyDescent="0.25">
      <c r="A57" s="63"/>
      <c r="B57" s="22">
        <v>7</v>
      </c>
      <c r="C57" s="25">
        <v>10.514900167287733</v>
      </c>
      <c r="D57" s="23">
        <f t="shared" si="0"/>
        <v>16.514900167287735</v>
      </c>
      <c r="E57" s="65" t="s">
        <v>22</v>
      </c>
      <c r="F57" s="65"/>
      <c r="G57" s="24">
        <v>-12</v>
      </c>
    </row>
    <row r="58" spans="1:13" s="16" customFormat="1" x14ac:dyDescent="0.25">
      <c r="A58" s="63"/>
      <c r="B58" s="22">
        <v>14</v>
      </c>
      <c r="C58" s="25">
        <v>10.723190813336963</v>
      </c>
      <c r="D58" s="23">
        <f t="shared" si="0"/>
        <v>16.723190813336963</v>
      </c>
      <c r="E58" s="65"/>
      <c r="F58" s="65"/>
      <c r="G58" s="24">
        <v>-15</v>
      </c>
    </row>
    <row r="59" spans="1:13" s="16" customFormat="1" x14ac:dyDescent="0.25">
      <c r="A59" s="63"/>
      <c r="B59" s="22">
        <v>25</v>
      </c>
      <c r="C59" s="25">
        <v>10.102828045128522</v>
      </c>
      <c r="D59" s="23">
        <f t="shared" si="0"/>
        <v>16.102828045128522</v>
      </c>
      <c r="E59" s="65"/>
      <c r="F59" s="65"/>
      <c r="G59" s="24">
        <v>-17</v>
      </c>
    </row>
    <row r="60" spans="1:13" s="16" customFormat="1" x14ac:dyDescent="0.25">
      <c r="A60" s="63"/>
      <c r="B60" s="22">
        <v>35</v>
      </c>
      <c r="C60" s="25">
        <v>10.066889658495301</v>
      </c>
      <c r="D60" s="23">
        <f t="shared" si="0"/>
        <v>16.066889658495299</v>
      </c>
      <c r="E60" s="65"/>
      <c r="F60" s="65"/>
      <c r="G60" s="24">
        <v>-20</v>
      </c>
    </row>
    <row r="61" spans="1:13" s="16" customFormat="1" x14ac:dyDescent="0.25">
      <c r="A61" s="63"/>
      <c r="B61" s="26"/>
      <c r="C61" s="27"/>
      <c r="D61" s="23"/>
    </row>
    <row r="62" spans="1:13" s="16" customFormat="1" ht="15" customHeight="1" x14ac:dyDescent="0.25">
      <c r="A62" s="63" t="s">
        <v>23</v>
      </c>
      <c r="B62" s="24" t="s">
        <v>24</v>
      </c>
      <c r="C62" s="28" t="s">
        <v>25</v>
      </c>
      <c r="D62" s="28" t="s">
        <v>26</v>
      </c>
      <c r="E62" s="24"/>
      <c r="F62" s="68" t="s">
        <v>27</v>
      </c>
      <c r="G62" s="19" t="s">
        <v>25</v>
      </c>
      <c r="H62" s="19" t="s">
        <v>26</v>
      </c>
    </row>
    <row r="63" spans="1:13" s="16" customFormat="1" ht="15" customHeight="1" x14ac:dyDescent="0.25">
      <c r="A63" s="63"/>
      <c r="B63" s="29" t="s">
        <v>28</v>
      </c>
      <c r="C63" s="28">
        <f>C7</f>
        <v>15</v>
      </c>
      <c r="D63" s="28">
        <f>C6</f>
        <v>-12</v>
      </c>
      <c r="E63" s="28" t="s">
        <v>3</v>
      </c>
      <c r="F63" s="68"/>
      <c r="G63" s="30">
        <v>-20</v>
      </c>
      <c r="H63" s="19">
        <f>D64</f>
        <v>9</v>
      </c>
    </row>
    <row r="64" spans="1:13" s="16" customFormat="1" ht="15.75" customHeight="1" x14ac:dyDescent="0.25">
      <c r="A64" s="63"/>
      <c r="B64" s="29" t="s">
        <v>5</v>
      </c>
      <c r="C64" s="31">
        <v>0</v>
      </c>
      <c r="D64" s="28">
        <f>IF(C10="OTOPNÁ TĚLESA",(C8+0.25*C9)*1.1,(C8+0.25*C9*1))</f>
        <v>9</v>
      </c>
      <c r="E64" s="28" t="s">
        <v>6</v>
      </c>
      <c r="F64" s="68"/>
      <c r="G64" s="19">
        <f>D63</f>
        <v>-12</v>
      </c>
      <c r="H64" s="19">
        <f>D64</f>
        <v>9</v>
      </c>
    </row>
    <row r="65" spans="1:10" s="16" customFormat="1" ht="15" customHeight="1" x14ac:dyDescent="0.25">
      <c r="A65" s="63"/>
      <c r="B65" s="64" t="s">
        <v>29</v>
      </c>
      <c r="C65" s="64"/>
      <c r="D65" s="64"/>
      <c r="E65" s="64"/>
      <c r="F65" s="68" t="s">
        <v>30</v>
      </c>
      <c r="G65" s="19" t="s">
        <v>25</v>
      </c>
      <c r="H65" s="19" t="s">
        <v>26</v>
      </c>
    </row>
    <row r="66" spans="1:10" s="16" customFormat="1" ht="15" customHeight="1" x14ac:dyDescent="0.25">
      <c r="A66" s="63"/>
      <c r="B66" s="19" t="s">
        <v>25</v>
      </c>
      <c r="C66" s="19">
        <f>C63</f>
        <v>15</v>
      </c>
      <c r="D66" s="32">
        <f>D63</f>
        <v>-12</v>
      </c>
      <c r="E66" s="19">
        <f>D63</f>
        <v>-12</v>
      </c>
      <c r="F66" s="68"/>
      <c r="G66" s="33">
        <f>G64</f>
        <v>-12</v>
      </c>
      <c r="H66" s="19">
        <f>H63</f>
        <v>9</v>
      </c>
    </row>
    <row r="67" spans="1:10" s="16" customFormat="1" ht="15.75" customHeight="1" x14ac:dyDescent="0.25">
      <c r="A67" s="63"/>
      <c r="B67" s="19" t="s">
        <v>26</v>
      </c>
      <c r="C67" s="32">
        <f>C64</f>
        <v>0</v>
      </c>
      <c r="D67" s="19">
        <f>D64</f>
        <v>9</v>
      </c>
      <c r="E67" s="32">
        <f>C64</f>
        <v>0</v>
      </c>
      <c r="F67" s="68"/>
      <c r="G67" s="19">
        <f>G64</f>
        <v>-12</v>
      </c>
      <c r="H67" s="30">
        <v>0</v>
      </c>
    </row>
    <row r="68" spans="1:10" s="16" customFormat="1" ht="15" customHeight="1" x14ac:dyDescent="0.25">
      <c r="A68" s="63"/>
      <c r="B68" s="64" t="s">
        <v>31</v>
      </c>
      <c r="C68" s="64"/>
      <c r="D68" s="64"/>
      <c r="E68" s="64"/>
    </row>
    <row r="69" spans="1:10" s="16" customFormat="1" ht="15" customHeight="1" x14ac:dyDescent="0.25">
      <c r="A69" s="63"/>
      <c r="B69" s="19" t="s">
        <v>32</v>
      </c>
      <c r="C69" s="34" t="s">
        <v>25</v>
      </c>
      <c r="D69" s="35" t="s">
        <v>26</v>
      </c>
      <c r="E69" s="67"/>
    </row>
    <row r="70" spans="1:10" s="16" customFormat="1" ht="15" customHeight="1" x14ac:dyDescent="0.25">
      <c r="A70" s="63"/>
      <c r="B70" s="34">
        <v>1</v>
      </c>
      <c r="C70" s="34">
        <f>C63</f>
        <v>15</v>
      </c>
      <c r="D70" s="35">
        <f>C64</f>
        <v>0</v>
      </c>
      <c r="E70" s="67"/>
    </row>
    <row r="71" spans="1:10" s="16" customFormat="1" ht="15.75" customHeight="1" x14ac:dyDescent="0.25">
      <c r="A71" s="63"/>
      <c r="B71" s="34">
        <v>2</v>
      </c>
      <c r="C71" s="34">
        <f>D63</f>
        <v>-12</v>
      </c>
      <c r="D71" s="34">
        <f>D64</f>
        <v>9</v>
      </c>
      <c r="E71" s="67"/>
    </row>
    <row r="72" spans="1:10" s="16" customFormat="1" x14ac:dyDescent="0.25">
      <c r="A72" s="63"/>
      <c r="B72" s="36"/>
      <c r="C72" s="36" t="s">
        <v>33</v>
      </c>
      <c r="D72" s="36" t="s">
        <v>34</v>
      </c>
      <c r="E72" s="67"/>
    </row>
    <row r="73" spans="1:10" s="16" customFormat="1" x14ac:dyDescent="0.25">
      <c r="A73" s="63"/>
      <c r="B73" s="19" t="s">
        <v>35</v>
      </c>
      <c r="C73" s="37" cm="1">
        <f t="array" ref="C73:D73">LINEST(D70:D71,C70:C71,1)</f>
        <v>-0.33333333333333337</v>
      </c>
      <c r="D73" s="38">
        <v>5</v>
      </c>
      <c r="E73" s="67"/>
    </row>
    <row r="74" spans="1:10" s="16" customFormat="1" ht="15" customHeight="1" x14ac:dyDescent="0.25">
      <c r="A74" s="63" t="s">
        <v>36</v>
      </c>
      <c r="B74" s="69" t="s">
        <v>16</v>
      </c>
      <c r="C74" s="69"/>
      <c r="D74" s="69" t="s">
        <v>37</v>
      </c>
      <c r="E74" s="69"/>
      <c r="F74" s="63"/>
      <c r="G74" s="63"/>
      <c r="H74" s="63"/>
      <c r="I74" s="63"/>
      <c r="J74" s="63"/>
    </row>
    <row r="75" spans="1:10" s="16" customFormat="1" ht="15" customHeight="1" x14ac:dyDescent="0.25">
      <c r="A75" s="63"/>
      <c r="B75" s="31" t="s">
        <v>25</v>
      </c>
      <c r="C75" s="31" t="s">
        <v>26</v>
      </c>
      <c r="D75" s="31" t="s">
        <v>25</v>
      </c>
      <c r="E75" s="31" t="s">
        <v>26</v>
      </c>
      <c r="F75" s="63"/>
      <c r="G75" s="63"/>
      <c r="H75" s="63"/>
      <c r="I75" s="63"/>
      <c r="J75" s="63"/>
    </row>
    <row r="76" spans="1:10" s="16" customFormat="1" ht="15" customHeight="1" x14ac:dyDescent="0.25">
      <c r="A76" s="63"/>
      <c r="B76" s="39">
        <f>B77</f>
        <v>-8.0240076428667777</v>
      </c>
      <c r="C76" s="40">
        <f>C77</f>
        <v>7.6746692142889268</v>
      </c>
      <c r="D76" s="39">
        <f>D77</f>
        <v>-18.110834737117703</v>
      </c>
      <c r="E76" s="40">
        <f>E77</f>
        <v>11.036944912372569</v>
      </c>
      <c r="F76" s="63"/>
      <c r="G76" s="63"/>
      <c r="H76" s="63"/>
      <c r="I76" s="63"/>
      <c r="J76" s="63"/>
    </row>
    <row r="77" spans="1:10" s="16" customFormat="1" ht="15" customHeight="1" x14ac:dyDescent="0.25">
      <c r="A77" s="63"/>
      <c r="B77" s="41">
        <f>J89</f>
        <v>-8.0240076428667777</v>
      </c>
      <c r="C77" s="40">
        <f>J88</f>
        <v>7.6746692142889268</v>
      </c>
      <c r="D77" s="39">
        <f>J100</f>
        <v>-18.110834737117703</v>
      </c>
      <c r="E77" s="42">
        <f>J99</f>
        <v>11.036944912372569</v>
      </c>
      <c r="F77" s="63"/>
      <c r="G77" s="63"/>
      <c r="H77" s="63"/>
      <c r="I77" s="63"/>
      <c r="J77" s="63"/>
    </row>
    <row r="78" spans="1:10" s="16" customFormat="1" ht="15" customHeight="1" x14ac:dyDescent="0.25">
      <c r="A78" s="63"/>
      <c r="B78" s="39">
        <f>B77</f>
        <v>-8.0240076428667777</v>
      </c>
      <c r="C78" s="40">
        <v>0</v>
      </c>
      <c r="D78" s="39">
        <f>D77</f>
        <v>-18.110834737117703</v>
      </c>
      <c r="E78" s="40">
        <v>0</v>
      </c>
      <c r="F78" s="63"/>
      <c r="G78" s="63"/>
      <c r="H78" s="63"/>
      <c r="I78" s="63"/>
      <c r="J78" s="63"/>
    </row>
    <row r="79" spans="1:10" s="16" customFormat="1" ht="15" customHeight="1" x14ac:dyDescent="0.25">
      <c r="A79" s="63"/>
      <c r="B79" s="67" t="s">
        <v>38</v>
      </c>
      <c r="C79" s="67"/>
      <c r="D79" s="67"/>
      <c r="E79" s="67"/>
      <c r="F79" s="67"/>
      <c r="G79" s="67"/>
      <c r="H79" s="67"/>
      <c r="I79" s="67"/>
      <c r="J79" s="67"/>
    </row>
    <row r="80" spans="1:10" s="16" customFormat="1" ht="15" customHeight="1" x14ac:dyDescent="0.25">
      <c r="A80" s="63"/>
      <c r="B80" s="16" t="s">
        <v>39</v>
      </c>
      <c r="C80" s="16" t="s">
        <v>40</v>
      </c>
      <c r="D80" s="16" t="s">
        <v>26</v>
      </c>
      <c r="E80" s="16" t="s">
        <v>41</v>
      </c>
      <c r="F80" s="16" t="s">
        <v>42</v>
      </c>
      <c r="G80" s="16" t="s">
        <v>43</v>
      </c>
      <c r="H80" s="67" t="s">
        <v>44</v>
      </c>
      <c r="I80" s="67"/>
      <c r="J80" s="67"/>
    </row>
    <row r="81" spans="1:10" s="16" customFormat="1" ht="15" customHeight="1" x14ac:dyDescent="0.25">
      <c r="A81" s="63"/>
      <c r="B81" s="16">
        <f t="shared" ref="B81:C89" si="1">B53</f>
        <v>-20</v>
      </c>
      <c r="C81" s="16">
        <f t="shared" si="1"/>
        <v>4.4256537422750624</v>
      </c>
      <c r="D81" s="16">
        <f>$C$73*B81+$D$73</f>
        <v>11.666666666666668</v>
      </c>
      <c r="E81" s="16">
        <f>D81-C81</f>
        <v>7.2410129243916055</v>
      </c>
      <c r="F81" s="16">
        <f>IF(SIGN(E81*E82)=1,0,1)</f>
        <v>0</v>
      </c>
      <c r="G81" s="66">
        <f>MATCH(1,F81:F89,0)</f>
        <v>2</v>
      </c>
      <c r="H81" s="16" t="s">
        <v>25</v>
      </c>
      <c r="I81" s="16" t="s">
        <v>45</v>
      </c>
      <c r="J81" s="16" t="s">
        <v>46</v>
      </c>
    </row>
    <row r="82" spans="1:10" s="16" customFormat="1" ht="15" customHeight="1" x14ac:dyDescent="0.25">
      <c r="A82" s="63"/>
      <c r="B82" s="16">
        <f t="shared" si="1"/>
        <v>-15</v>
      </c>
      <c r="C82" s="16">
        <f t="shared" si="1"/>
        <v>6.0435407056550154</v>
      </c>
      <c r="D82" s="16">
        <f t="shared" ref="D82:D89" si="2">$C$73*B82+$D$73</f>
        <v>10</v>
      </c>
      <c r="E82" s="16">
        <f t="shared" ref="E82:E89" si="3">D82-C82</f>
        <v>3.9564592943449846</v>
      </c>
      <c r="F82" s="16">
        <f t="shared" ref="F82:F88" si="4">IF(SIGN(E82*E83)=1,0,1)</f>
        <v>1</v>
      </c>
      <c r="G82" s="66"/>
      <c r="H82" s="16">
        <f>INDEX(B81:B89,G81)</f>
        <v>-15</v>
      </c>
      <c r="I82" s="16">
        <f>INDEX(C81:C89,G81)</f>
        <v>6.0435407056550154</v>
      </c>
      <c r="J82" s="16">
        <f>INDEX(D81:D89,G81)</f>
        <v>10</v>
      </c>
    </row>
    <row r="83" spans="1:10" s="16" customFormat="1" ht="15" customHeight="1" x14ac:dyDescent="0.25">
      <c r="A83" s="63"/>
      <c r="B83" s="16">
        <f t="shared" si="1"/>
        <v>-7</v>
      </c>
      <c r="C83" s="16">
        <f t="shared" si="1"/>
        <v>7.9141029713559155</v>
      </c>
      <c r="D83" s="16">
        <f t="shared" si="2"/>
        <v>7.3333333333333339</v>
      </c>
      <c r="E83" s="16">
        <f t="shared" si="3"/>
        <v>-0.58076963802258152</v>
      </c>
      <c r="F83" s="16">
        <f t="shared" si="4"/>
        <v>0</v>
      </c>
      <c r="G83" s="66"/>
      <c r="H83" s="16">
        <f>INDEX(B81:B89,G81+1)</f>
        <v>-7</v>
      </c>
      <c r="I83" s="16">
        <f>INDEX(C81:C89,G81+1)</f>
        <v>7.9141029713559155</v>
      </c>
      <c r="J83" s="16">
        <f>INDEX(D81:D89,G81+1)</f>
        <v>7.3333333333333339</v>
      </c>
    </row>
    <row r="84" spans="1:10" s="16" customFormat="1" ht="15" customHeight="1" x14ac:dyDescent="0.25">
      <c r="A84" s="63"/>
      <c r="B84" s="16">
        <f t="shared" si="1"/>
        <v>2</v>
      </c>
      <c r="C84" s="16">
        <f t="shared" si="1"/>
        <v>9.2830846711833175</v>
      </c>
      <c r="D84" s="16">
        <f t="shared" si="2"/>
        <v>4.333333333333333</v>
      </c>
      <c r="E84" s="16">
        <f t="shared" si="3"/>
        <v>-4.9497513378499844</v>
      </c>
      <c r="F84" s="16">
        <f t="shared" si="4"/>
        <v>0</v>
      </c>
      <c r="G84" s="66"/>
      <c r="H84" s="67" t="s">
        <v>47</v>
      </c>
      <c r="I84" s="67"/>
      <c r="J84" s="67"/>
    </row>
    <row r="85" spans="1:10" s="16" customFormat="1" x14ac:dyDescent="0.25">
      <c r="A85" s="63"/>
      <c r="B85" s="16">
        <f t="shared" si="1"/>
        <v>7</v>
      </c>
      <c r="C85" s="16">
        <f t="shared" si="1"/>
        <v>10.514900167287733</v>
      </c>
      <c r="D85" s="16">
        <f t="shared" si="2"/>
        <v>2.6666666666666665</v>
      </c>
      <c r="E85" s="16">
        <f t="shared" si="3"/>
        <v>-7.8482335006210668</v>
      </c>
      <c r="F85" s="16">
        <f t="shared" si="4"/>
        <v>0</v>
      </c>
      <c r="G85" s="66"/>
      <c r="H85" s="34" t="s">
        <v>48</v>
      </c>
      <c r="I85" s="16">
        <f>SLOPE(I82:I83,H82:H83)</f>
        <v>0.2338202832126125</v>
      </c>
      <c r="J85" s="16">
        <f>SLOPE(J82:J83,H82:H83)</f>
        <v>-0.33333333333333326</v>
      </c>
    </row>
    <row r="86" spans="1:10" s="16" customFormat="1" x14ac:dyDescent="0.25">
      <c r="A86" s="63"/>
      <c r="B86" s="16">
        <f t="shared" si="1"/>
        <v>14</v>
      </c>
      <c r="C86" s="16">
        <f t="shared" si="1"/>
        <v>10.723190813336963</v>
      </c>
      <c r="D86" s="16">
        <f t="shared" si="2"/>
        <v>0.33333333333333304</v>
      </c>
      <c r="E86" s="16">
        <f t="shared" si="3"/>
        <v>-10.389857480003631</v>
      </c>
      <c r="F86" s="16">
        <f t="shared" si="4"/>
        <v>0</v>
      </c>
      <c r="G86" s="66"/>
      <c r="H86" s="34" t="s">
        <v>49</v>
      </c>
      <c r="I86" s="16">
        <f>INTERCEPT(I82:I83,H82:H83)</f>
        <v>9.5508449538442033</v>
      </c>
      <c r="J86" s="16">
        <f>INTERCEPT(J82:J83,H82:H83)</f>
        <v>5.0000000000000018</v>
      </c>
    </row>
    <row r="87" spans="1:10" s="16" customFormat="1" x14ac:dyDescent="0.25">
      <c r="A87" s="63"/>
      <c r="B87" s="16">
        <f t="shared" si="1"/>
        <v>25</v>
      </c>
      <c r="C87" s="16">
        <f t="shared" si="1"/>
        <v>10.102828045128522</v>
      </c>
      <c r="D87" s="16">
        <f t="shared" si="2"/>
        <v>-3.3333333333333339</v>
      </c>
      <c r="E87" s="16">
        <f t="shared" si="3"/>
        <v>-13.436161378461856</v>
      </c>
      <c r="F87" s="16">
        <f t="shared" si="4"/>
        <v>0</v>
      </c>
      <c r="G87" s="66"/>
      <c r="H87" s="67" t="s">
        <v>50</v>
      </c>
      <c r="I87" s="67"/>
      <c r="J87" s="67"/>
    </row>
    <row r="88" spans="1:10" s="16" customFormat="1" x14ac:dyDescent="0.25">
      <c r="A88" s="63"/>
      <c r="B88" s="16">
        <f t="shared" si="1"/>
        <v>35</v>
      </c>
      <c r="C88" s="16">
        <f t="shared" si="1"/>
        <v>10.066889658495301</v>
      </c>
      <c r="D88" s="16">
        <f t="shared" si="2"/>
        <v>-6.6666666666666679</v>
      </c>
      <c r="E88" s="16">
        <f t="shared" si="3"/>
        <v>-16.73355632516197</v>
      </c>
      <c r="F88" s="16">
        <f t="shared" si="4"/>
        <v>1</v>
      </c>
      <c r="G88" s="66"/>
      <c r="H88" s="67" t="s">
        <v>51</v>
      </c>
      <c r="I88" s="67"/>
      <c r="J88" s="43">
        <f>(J85*I86-I85*J86)/(J85-I85)</f>
        <v>7.6746692142889268</v>
      </c>
    </row>
    <row r="89" spans="1:10" s="16" customFormat="1" x14ac:dyDescent="0.25">
      <c r="A89" s="63"/>
      <c r="B89" s="16">
        <f t="shared" si="1"/>
        <v>0</v>
      </c>
      <c r="C89" s="16">
        <f t="shared" si="1"/>
        <v>0</v>
      </c>
      <c r="D89" s="16">
        <f t="shared" si="2"/>
        <v>5</v>
      </c>
      <c r="E89" s="16">
        <f t="shared" si="3"/>
        <v>5</v>
      </c>
      <c r="F89" s="16">
        <f>H67</f>
        <v>0</v>
      </c>
      <c r="G89" s="66"/>
      <c r="H89" s="67" t="s">
        <v>52</v>
      </c>
      <c r="I89" s="67"/>
      <c r="J89" s="43">
        <f>(J88-J86)/J85</f>
        <v>-8.0240076428667777</v>
      </c>
    </row>
    <row r="90" spans="1:10" s="16" customFormat="1" x14ac:dyDescent="0.25">
      <c r="A90" s="63"/>
      <c r="B90" s="67" t="s">
        <v>53</v>
      </c>
      <c r="C90" s="67"/>
      <c r="D90" s="67"/>
      <c r="E90" s="67"/>
      <c r="F90" s="67"/>
      <c r="G90" s="67"/>
      <c r="H90" s="67"/>
      <c r="I90" s="67"/>
      <c r="J90" s="67"/>
    </row>
    <row r="91" spans="1:10" s="16" customFormat="1" x14ac:dyDescent="0.25">
      <c r="A91" s="63"/>
      <c r="B91" s="16" t="s">
        <v>39</v>
      </c>
      <c r="C91" s="16" t="s">
        <v>40</v>
      </c>
      <c r="D91" s="16" t="s">
        <v>26</v>
      </c>
      <c r="E91" s="16" t="s">
        <v>41</v>
      </c>
      <c r="F91" s="16" t="s">
        <v>42</v>
      </c>
      <c r="G91" s="16" t="s">
        <v>43</v>
      </c>
      <c r="H91" s="67" t="s">
        <v>44</v>
      </c>
      <c r="I91" s="67"/>
      <c r="J91" s="67"/>
    </row>
    <row r="92" spans="1:10" s="16" customFormat="1" x14ac:dyDescent="0.25">
      <c r="A92" s="63"/>
      <c r="B92" s="16">
        <f>B53</f>
        <v>-20</v>
      </c>
      <c r="C92" s="16">
        <f>D53</f>
        <v>10.425653742275063</v>
      </c>
      <c r="D92" s="16">
        <f>$C$73*B92+$D$73</f>
        <v>11.666666666666668</v>
      </c>
      <c r="E92" s="16">
        <f>D92-C92</f>
        <v>1.2410129243916046</v>
      </c>
      <c r="F92" s="16">
        <f>IF(SIGN(E92*E93)=1,0,1)</f>
        <v>1</v>
      </c>
      <c r="G92" s="66">
        <f>MATCH(1,F92:F100,0)</f>
        <v>1</v>
      </c>
      <c r="H92" s="16" t="s">
        <v>25</v>
      </c>
      <c r="I92" s="16" t="s">
        <v>45</v>
      </c>
      <c r="J92" s="16" t="s">
        <v>46</v>
      </c>
    </row>
    <row r="93" spans="1:10" s="16" customFormat="1" x14ac:dyDescent="0.25">
      <c r="A93" s="63"/>
      <c r="B93" s="16">
        <f t="shared" ref="B93:B100" si="5">B54</f>
        <v>-15</v>
      </c>
      <c r="C93" s="16">
        <f t="shared" ref="C93:C100" si="6">D54</f>
        <v>12.043540705655015</v>
      </c>
      <c r="D93" s="16">
        <f t="shared" ref="D93:D100" si="7">$C$73*B93+$D$73</f>
        <v>10</v>
      </c>
      <c r="E93" s="16">
        <f t="shared" ref="E93:E100" si="8">D93-C93</f>
        <v>-2.0435407056550154</v>
      </c>
      <c r="F93" s="16">
        <f t="shared" ref="F93:F99" si="9">IF(SIGN(E93*E94)=1,0,1)</f>
        <v>0</v>
      </c>
      <c r="G93" s="66"/>
      <c r="H93" s="16">
        <f>INDEX(B92:B100,G92)</f>
        <v>-20</v>
      </c>
      <c r="I93" s="16">
        <f>INDEX(C92:C100,G92)</f>
        <v>10.425653742275063</v>
      </c>
      <c r="J93" s="16">
        <f>INDEX(D92:D100,G92)</f>
        <v>11.666666666666668</v>
      </c>
    </row>
    <row r="94" spans="1:10" s="16" customFormat="1" x14ac:dyDescent="0.25">
      <c r="A94" s="63"/>
      <c r="B94" s="16">
        <f t="shared" si="5"/>
        <v>-7</v>
      </c>
      <c r="C94" s="16">
        <f t="shared" si="6"/>
        <v>13.914102971355916</v>
      </c>
      <c r="D94" s="16">
        <f t="shared" si="7"/>
        <v>7.3333333333333339</v>
      </c>
      <c r="E94" s="16">
        <f t="shared" si="8"/>
        <v>-6.5807696380225824</v>
      </c>
      <c r="F94" s="16">
        <f t="shared" si="9"/>
        <v>0</v>
      </c>
      <c r="G94" s="66"/>
      <c r="H94" s="16">
        <f>INDEX(B92:B100,G92+1)</f>
        <v>-15</v>
      </c>
      <c r="I94" s="16">
        <f>INDEX(C92:C100,G92+1)</f>
        <v>12.043540705655015</v>
      </c>
      <c r="J94" s="16">
        <f>INDEX(D92:D100,G92+1)</f>
        <v>10</v>
      </c>
    </row>
    <row r="95" spans="1:10" s="16" customFormat="1" x14ac:dyDescent="0.25">
      <c r="A95" s="63"/>
      <c r="B95" s="16">
        <f t="shared" si="5"/>
        <v>2</v>
      </c>
      <c r="C95" s="16">
        <f t="shared" si="6"/>
        <v>15.283084671183317</v>
      </c>
      <c r="D95" s="16">
        <f t="shared" si="7"/>
        <v>4.333333333333333</v>
      </c>
      <c r="E95" s="16">
        <f t="shared" si="8"/>
        <v>-10.949751337849985</v>
      </c>
      <c r="F95" s="16">
        <f t="shared" si="9"/>
        <v>0</v>
      </c>
      <c r="G95" s="66"/>
      <c r="H95" s="67" t="s">
        <v>47</v>
      </c>
      <c r="I95" s="67"/>
      <c r="J95" s="67"/>
    </row>
    <row r="96" spans="1:10" s="16" customFormat="1" x14ac:dyDescent="0.25">
      <c r="A96" s="63"/>
      <c r="B96" s="16">
        <f t="shared" si="5"/>
        <v>7</v>
      </c>
      <c r="C96" s="16">
        <f t="shared" si="6"/>
        <v>16.514900167287735</v>
      </c>
      <c r="D96" s="16">
        <f t="shared" si="7"/>
        <v>2.6666666666666665</v>
      </c>
      <c r="E96" s="16">
        <f t="shared" si="8"/>
        <v>-13.848233500621069</v>
      </c>
      <c r="F96" s="16">
        <f t="shared" si="9"/>
        <v>0</v>
      </c>
      <c r="G96" s="66"/>
      <c r="H96" s="34" t="s">
        <v>48</v>
      </c>
      <c r="I96" s="16">
        <f>SLOPE(I93:I94,H93:H94)</f>
        <v>0.32357739267599045</v>
      </c>
      <c r="J96" s="16">
        <f>SLOPE(J93:J94,H93:H94)</f>
        <v>-0.33333333333333359</v>
      </c>
    </row>
    <row r="97" spans="1:10" s="16" customFormat="1" x14ac:dyDescent="0.25">
      <c r="A97" s="63"/>
      <c r="B97" s="16">
        <f t="shared" si="5"/>
        <v>14</v>
      </c>
      <c r="C97" s="16">
        <f t="shared" si="6"/>
        <v>16.723190813336963</v>
      </c>
      <c r="D97" s="16">
        <f t="shared" si="7"/>
        <v>0.33333333333333304</v>
      </c>
      <c r="E97" s="16">
        <f t="shared" si="8"/>
        <v>-16.389857480003631</v>
      </c>
      <c r="F97" s="16">
        <f t="shared" si="9"/>
        <v>0</v>
      </c>
      <c r="G97" s="66"/>
      <c r="H97" s="34" t="s">
        <v>49</v>
      </c>
      <c r="I97" s="16">
        <f>INTERCEPT(I93:I94,H93:H94)</f>
        <v>16.897201595794872</v>
      </c>
      <c r="J97" s="16">
        <f>INTERCEPT(J93:J94,H93:H94)</f>
        <v>4.9999999999999964</v>
      </c>
    </row>
    <row r="98" spans="1:10" s="16" customFormat="1" x14ac:dyDescent="0.25">
      <c r="A98" s="63"/>
      <c r="B98" s="16">
        <f t="shared" si="5"/>
        <v>25</v>
      </c>
      <c r="C98" s="16">
        <f t="shared" si="6"/>
        <v>16.102828045128522</v>
      </c>
      <c r="D98" s="16">
        <f t="shared" si="7"/>
        <v>-3.3333333333333339</v>
      </c>
      <c r="E98" s="16">
        <f t="shared" si="8"/>
        <v>-19.436161378461854</v>
      </c>
      <c r="F98" s="16">
        <f t="shared" si="9"/>
        <v>0</v>
      </c>
      <c r="G98" s="66"/>
      <c r="H98" s="67" t="s">
        <v>50</v>
      </c>
      <c r="I98" s="67"/>
      <c r="J98" s="67"/>
    </row>
    <row r="99" spans="1:10" s="16" customFormat="1" x14ac:dyDescent="0.25">
      <c r="A99" s="63"/>
      <c r="B99" s="16">
        <f t="shared" si="5"/>
        <v>35</v>
      </c>
      <c r="C99" s="16">
        <f t="shared" si="6"/>
        <v>16.066889658495299</v>
      </c>
      <c r="D99" s="16">
        <f t="shared" si="7"/>
        <v>-6.6666666666666679</v>
      </c>
      <c r="E99" s="16">
        <f t="shared" si="8"/>
        <v>-22.733556325161967</v>
      </c>
      <c r="F99" s="16">
        <f t="shared" si="9"/>
        <v>1</v>
      </c>
      <c r="G99" s="66"/>
      <c r="H99" s="67" t="s">
        <v>51</v>
      </c>
      <c r="I99" s="67"/>
      <c r="J99" s="43">
        <f>(J96*I97-I96*J97)/(J96-I96)</f>
        <v>11.036944912372569</v>
      </c>
    </row>
    <row r="100" spans="1:10" s="16" customFormat="1" x14ac:dyDescent="0.25">
      <c r="A100" s="63"/>
      <c r="B100" s="16">
        <f t="shared" si="5"/>
        <v>0</v>
      </c>
      <c r="C100" s="16">
        <f t="shared" si="6"/>
        <v>0</v>
      </c>
      <c r="D100" s="16">
        <f t="shared" si="7"/>
        <v>5</v>
      </c>
      <c r="E100" s="16">
        <f t="shared" si="8"/>
        <v>5</v>
      </c>
      <c r="F100" s="16">
        <f>F89</f>
        <v>0</v>
      </c>
      <c r="G100" s="66"/>
      <c r="H100" s="67" t="s">
        <v>52</v>
      </c>
      <c r="I100" s="67"/>
      <c r="J100" s="43">
        <f>(J99-J97)/J96</f>
        <v>-18.110834737117703</v>
      </c>
    </row>
    <row r="101" spans="1:10" s="16" customFormat="1" ht="15" customHeight="1" x14ac:dyDescent="0.25">
      <c r="A101" s="63" t="s">
        <v>54</v>
      </c>
      <c r="B101" s="64" t="s">
        <v>55</v>
      </c>
      <c r="C101" s="64"/>
      <c r="D101" s="64"/>
      <c r="E101" s="64"/>
      <c r="F101" s="64"/>
      <c r="G101" s="64"/>
      <c r="H101" s="64"/>
      <c r="I101" s="64"/>
      <c r="J101" s="64"/>
    </row>
    <row r="102" spans="1:10" s="16" customFormat="1" ht="15" customHeight="1" x14ac:dyDescent="0.25">
      <c r="A102" s="63"/>
      <c r="B102" s="19" t="s">
        <v>32</v>
      </c>
      <c r="C102" s="34" t="s">
        <v>25</v>
      </c>
      <c r="D102" s="35" t="s">
        <v>26</v>
      </c>
      <c r="E102" s="67"/>
      <c r="F102" s="67"/>
      <c r="G102" s="67"/>
      <c r="H102" s="67"/>
      <c r="I102" s="67"/>
      <c r="J102" s="67"/>
    </row>
    <row r="103" spans="1:10" s="16" customFormat="1" ht="15" customHeight="1" x14ac:dyDescent="0.25">
      <c r="A103" s="63"/>
      <c r="B103" s="34">
        <v>1</v>
      </c>
      <c r="C103" s="34">
        <f>G66-0.01</f>
        <v>-12.01</v>
      </c>
      <c r="D103" s="35">
        <f>H66</f>
        <v>9</v>
      </c>
      <c r="E103" s="67"/>
      <c r="F103" s="67"/>
      <c r="G103" s="67"/>
      <c r="H103" s="67"/>
      <c r="I103" s="67"/>
      <c r="J103" s="67"/>
    </row>
    <row r="104" spans="1:10" s="16" customFormat="1" ht="15" customHeight="1" x14ac:dyDescent="0.25">
      <c r="A104" s="63"/>
      <c r="B104" s="34">
        <v>2</v>
      </c>
      <c r="C104" s="34">
        <f>G67</f>
        <v>-12</v>
      </c>
      <c r="D104" s="34">
        <f>H67</f>
        <v>0</v>
      </c>
      <c r="E104" s="67"/>
      <c r="F104" s="67"/>
      <c r="G104" s="67"/>
      <c r="H104" s="67"/>
      <c r="I104" s="67"/>
      <c r="J104" s="67"/>
    </row>
    <row r="105" spans="1:10" s="16" customFormat="1" ht="15.75" customHeight="1" x14ac:dyDescent="0.25">
      <c r="A105" s="63"/>
      <c r="B105" s="36"/>
      <c r="C105" s="36" t="s">
        <v>33</v>
      </c>
      <c r="D105" s="36" t="s">
        <v>34</v>
      </c>
      <c r="E105" s="67"/>
      <c r="F105" s="67"/>
      <c r="G105" s="67"/>
      <c r="H105" s="67"/>
      <c r="I105" s="67"/>
      <c r="J105" s="67"/>
    </row>
    <row r="106" spans="1:10" s="16" customFormat="1" ht="15.75" customHeight="1" x14ac:dyDescent="0.25">
      <c r="A106" s="63"/>
      <c r="B106" s="19" t="s">
        <v>35</v>
      </c>
      <c r="C106" s="44" cm="1">
        <f t="array" ref="C106:D106">LINEST(D103:D104,C103:C104,1)</f>
        <v>-900.00000000001921</v>
      </c>
      <c r="D106" s="38">
        <v>-10800.000000000229</v>
      </c>
      <c r="E106" s="67"/>
      <c r="F106" s="67"/>
      <c r="G106" s="67"/>
      <c r="H106" s="67"/>
      <c r="I106" s="67"/>
      <c r="J106" s="67"/>
    </row>
    <row r="107" spans="1:10" s="16" customFormat="1" ht="15" customHeight="1" x14ac:dyDescent="0.25">
      <c r="A107" s="63"/>
      <c r="B107" s="67" t="s">
        <v>38</v>
      </c>
      <c r="C107" s="67"/>
      <c r="D107" s="67"/>
      <c r="E107" s="67"/>
      <c r="F107" s="67"/>
      <c r="G107" s="67"/>
      <c r="H107" s="67"/>
      <c r="I107" s="67"/>
      <c r="J107" s="67"/>
    </row>
    <row r="108" spans="1:10" s="16" customFormat="1" ht="15" customHeight="1" x14ac:dyDescent="0.25">
      <c r="A108" s="63"/>
      <c r="B108" s="16" t="s">
        <v>39</v>
      </c>
      <c r="C108" s="16" t="s">
        <v>40</v>
      </c>
      <c r="D108" s="16" t="s">
        <v>26</v>
      </c>
      <c r="E108" s="16" t="s">
        <v>41</v>
      </c>
      <c r="F108" s="16" t="s">
        <v>42</v>
      </c>
      <c r="G108" s="16" t="s">
        <v>43</v>
      </c>
      <c r="H108" s="67" t="s">
        <v>44</v>
      </c>
      <c r="I108" s="67"/>
      <c r="J108" s="67"/>
    </row>
    <row r="109" spans="1:10" s="16" customFormat="1" ht="15" customHeight="1" x14ac:dyDescent="0.25">
      <c r="A109" s="63"/>
      <c r="B109" s="16">
        <f>B53</f>
        <v>-20</v>
      </c>
      <c r="C109" s="16">
        <f>C53</f>
        <v>4.4256537422750624</v>
      </c>
      <c r="D109" s="16">
        <f>$C$106*B109+$D$106</f>
        <v>7200.0000000001564</v>
      </c>
      <c r="E109" s="16">
        <f t="shared" ref="E109:E117" si="10">D109-C109</f>
        <v>7195.5743462578812</v>
      </c>
      <c r="F109" s="16">
        <f>IF(SIGN(E109*E110)=1,0,1)</f>
        <v>0</v>
      </c>
      <c r="G109" s="66">
        <f>MATCH(1,F109:F117,0)</f>
        <v>2</v>
      </c>
      <c r="H109" s="16" t="s">
        <v>25</v>
      </c>
      <c r="I109" s="16" t="s">
        <v>45</v>
      </c>
      <c r="J109" s="16" t="s">
        <v>46</v>
      </c>
    </row>
    <row r="110" spans="1:10" s="16" customFormat="1" ht="15" customHeight="1" x14ac:dyDescent="0.25">
      <c r="A110" s="63"/>
      <c r="B110" s="16">
        <f t="shared" ref="B110:C117" si="11">B54</f>
        <v>-15</v>
      </c>
      <c r="C110" s="16">
        <f t="shared" si="11"/>
        <v>6.0435407056550154</v>
      </c>
      <c r="D110" s="16">
        <f>$C$106*B110+$D$106</f>
        <v>2700.0000000000582</v>
      </c>
      <c r="E110" s="16">
        <f t="shared" si="10"/>
        <v>2693.956459294403</v>
      </c>
      <c r="F110" s="16">
        <f t="shared" ref="F110:F116" si="12">IF(SIGN(E110*E111)=1,0,1)</f>
        <v>1</v>
      </c>
      <c r="G110" s="66"/>
      <c r="H110" s="16">
        <f>INDEX(B109:B117,G109)</f>
        <v>-15</v>
      </c>
      <c r="I110" s="16">
        <f>INDEX(C109:C117,G109)</f>
        <v>6.0435407056550154</v>
      </c>
      <c r="J110" s="16">
        <f>INDEX(D109:D117,G109)</f>
        <v>2700.0000000000582</v>
      </c>
    </row>
    <row r="111" spans="1:10" s="16" customFormat="1" ht="15" customHeight="1" x14ac:dyDescent="0.25">
      <c r="A111" s="63"/>
      <c r="B111" s="16">
        <f t="shared" si="11"/>
        <v>-7</v>
      </c>
      <c r="C111" s="16">
        <f t="shared" si="11"/>
        <v>7.9141029713559155</v>
      </c>
      <c r="D111" s="16">
        <f t="shared" ref="D111:D117" si="13">$C$106*B111+$D$106</f>
        <v>-4500.0000000000946</v>
      </c>
      <c r="E111" s="16">
        <f t="shared" si="10"/>
        <v>-4507.9141029714501</v>
      </c>
      <c r="F111" s="16">
        <f t="shared" si="12"/>
        <v>0</v>
      </c>
      <c r="G111" s="66"/>
      <c r="H111" s="16">
        <f>INDEX(B109:B117,G109+1)</f>
        <v>-7</v>
      </c>
      <c r="I111" s="16">
        <f>INDEX(C109:C117,G109+1)</f>
        <v>7.9141029713559155</v>
      </c>
      <c r="J111" s="16">
        <f>INDEX(D109:D117,G109+1)</f>
        <v>-4500.0000000000946</v>
      </c>
    </row>
    <row r="112" spans="1:10" s="16" customFormat="1" ht="15" customHeight="1" x14ac:dyDescent="0.25">
      <c r="A112" s="63"/>
      <c r="B112" s="16">
        <f t="shared" si="11"/>
        <v>2</v>
      </c>
      <c r="C112" s="16">
        <f t="shared" si="11"/>
        <v>9.2830846711833175</v>
      </c>
      <c r="D112" s="16">
        <f t="shared" si="13"/>
        <v>-12600.000000000267</v>
      </c>
      <c r="E112" s="16">
        <f t="shared" si="10"/>
        <v>-12609.283084671451</v>
      </c>
      <c r="F112" s="16">
        <f t="shared" si="12"/>
        <v>0</v>
      </c>
      <c r="G112" s="66"/>
      <c r="H112" s="67" t="s">
        <v>47</v>
      </c>
      <c r="I112" s="67"/>
      <c r="J112" s="67"/>
    </row>
    <row r="113" spans="1:11" s="16" customFormat="1" ht="15" customHeight="1" x14ac:dyDescent="0.25">
      <c r="A113" s="63"/>
      <c r="B113" s="16">
        <f t="shared" si="11"/>
        <v>7</v>
      </c>
      <c r="C113" s="16">
        <f t="shared" si="11"/>
        <v>10.514900167287733</v>
      </c>
      <c r="D113" s="16">
        <f>$C$106*B113+$D$106</f>
        <v>-17100.000000000364</v>
      </c>
      <c r="E113" s="16">
        <f t="shared" si="10"/>
        <v>-17110.514900167651</v>
      </c>
      <c r="F113" s="16">
        <f t="shared" si="12"/>
        <v>0</v>
      </c>
      <c r="G113" s="66"/>
      <c r="H113" s="34" t="s">
        <v>48</v>
      </c>
      <c r="I113" s="16">
        <f>SLOPE(I110:I111,H110:H111)</f>
        <v>0.2338202832126125</v>
      </c>
      <c r="J113" s="16">
        <f>SLOPE(J110:J111,H110:H111)</f>
        <v>-900.0000000000191</v>
      </c>
    </row>
    <row r="114" spans="1:11" s="16" customFormat="1" ht="15" customHeight="1" x14ac:dyDescent="0.25">
      <c r="A114" s="63"/>
      <c r="B114" s="16">
        <f t="shared" si="11"/>
        <v>14</v>
      </c>
      <c r="C114" s="16">
        <f t="shared" si="11"/>
        <v>10.723190813336963</v>
      </c>
      <c r="D114" s="16">
        <f t="shared" si="13"/>
        <v>-23400.000000000498</v>
      </c>
      <c r="E114" s="16">
        <f t="shared" si="10"/>
        <v>-23410.723190813835</v>
      </c>
      <c r="F114" s="16">
        <f t="shared" si="12"/>
        <v>0</v>
      </c>
      <c r="G114" s="66"/>
      <c r="H114" s="34" t="s">
        <v>49</v>
      </c>
      <c r="I114" s="16">
        <f>INTERCEPT(I110:I111,H110:H111)</f>
        <v>9.5508449538442033</v>
      </c>
      <c r="J114" s="16">
        <f>INTERCEPT(J110:J111,H110:H111)</f>
        <v>-10800.000000000229</v>
      </c>
    </row>
    <row r="115" spans="1:11" s="16" customFormat="1" ht="15.75" customHeight="1" x14ac:dyDescent="0.25">
      <c r="A115" s="63"/>
      <c r="B115" s="16">
        <f t="shared" si="11"/>
        <v>25</v>
      </c>
      <c r="C115" s="16">
        <f t="shared" si="11"/>
        <v>10.102828045128522</v>
      </c>
      <c r="D115" s="16">
        <f t="shared" si="13"/>
        <v>-33300.000000000713</v>
      </c>
      <c r="E115" s="16">
        <f t="shared" si="10"/>
        <v>-33310.102828045841</v>
      </c>
      <c r="F115" s="16">
        <f t="shared" si="12"/>
        <v>0</v>
      </c>
      <c r="G115" s="66"/>
      <c r="H115" s="67" t="s">
        <v>50</v>
      </c>
      <c r="I115" s="67"/>
      <c r="J115" s="67"/>
      <c r="K115" s="45" t="s">
        <v>56</v>
      </c>
    </row>
    <row r="116" spans="1:11" s="16" customFormat="1" ht="15" customHeight="1" x14ac:dyDescent="0.25">
      <c r="A116" s="63"/>
      <c r="B116" s="16">
        <f t="shared" si="11"/>
        <v>35</v>
      </c>
      <c r="C116" s="16">
        <f t="shared" si="11"/>
        <v>10.066889658495301</v>
      </c>
      <c r="D116" s="16">
        <f t="shared" si="13"/>
        <v>-42300.000000000902</v>
      </c>
      <c r="E116" s="16">
        <f t="shared" si="10"/>
        <v>-42310.0668896594</v>
      </c>
      <c r="F116" s="16">
        <f t="shared" si="12"/>
        <v>0</v>
      </c>
      <c r="G116" s="66"/>
      <c r="H116" s="67" t="s">
        <v>52</v>
      </c>
      <c r="I116" s="67"/>
      <c r="J116" s="43">
        <f>(J113*I114-I113*J114)/(J113-I113)</f>
        <v>6.7432496569100167</v>
      </c>
      <c r="K116" s="16">
        <f>J116</f>
        <v>6.7432496569100167</v>
      </c>
    </row>
    <row r="117" spans="1:11" s="16" customFormat="1" ht="15.75" customHeight="1" x14ac:dyDescent="0.25">
      <c r="A117" s="63"/>
      <c r="B117" s="16">
        <f t="shared" si="11"/>
        <v>0</v>
      </c>
      <c r="C117" s="16">
        <f t="shared" si="11"/>
        <v>0</v>
      </c>
      <c r="D117" s="16">
        <f t="shared" si="13"/>
        <v>-10800.000000000229</v>
      </c>
      <c r="E117" s="16">
        <f t="shared" si="10"/>
        <v>-10800.000000000229</v>
      </c>
      <c r="F117" s="16">
        <f>F89</f>
        <v>0</v>
      </c>
      <c r="G117" s="66"/>
      <c r="H117" s="67" t="s">
        <v>51</v>
      </c>
      <c r="I117" s="67"/>
      <c r="J117" s="43">
        <f>ROUND((J116-J114)/J113,1)</f>
        <v>-12</v>
      </c>
      <c r="K117" s="33">
        <f>G63</f>
        <v>-20</v>
      </c>
    </row>
    <row r="118" spans="1:11" s="16" customFormat="1" ht="15" customHeight="1" x14ac:dyDescent="0.25">
      <c r="A118" s="63"/>
      <c r="B118" s="67" t="s">
        <v>53</v>
      </c>
      <c r="C118" s="67"/>
      <c r="D118" s="67"/>
      <c r="E118" s="67"/>
      <c r="F118" s="67"/>
      <c r="G118" s="67"/>
      <c r="H118" s="67"/>
      <c r="I118" s="67"/>
      <c r="J118" s="67"/>
    </row>
    <row r="119" spans="1:11" s="16" customFormat="1" ht="15" customHeight="1" x14ac:dyDescent="0.25">
      <c r="A119" s="63"/>
      <c r="B119" s="16" t="s">
        <v>39</v>
      </c>
      <c r="C119" s="16" t="s">
        <v>40</v>
      </c>
      <c r="D119" s="16" t="s">
        <v>26</v>
      </c>
      <c r="E119" s="16" t="s">
        <v>41</v>
      </c>
      <c r="F119" s="16" t="s">
        <v>42</v>
      </c>
      <c r="G119" s="16" t="s">
        <v>43</v>
      </c>
      <c r="H119" s="67" t="s">
        <v>44</v>
      </c>
      <c r="I119" s="67"/>
      <c r="J119" s="67"/>
    </row>
    <row r="120" spans="1:11" s="16" customFormat="1" ht="15" customHeight="1" x14ac:dyDescent="0.25">
      <c r="A120" s="63"/>
      <c r="B120" s="16">
        <f>B109</f>
        <v>-20</v>
      </c>
      <c r="C120" s="16">
        <f>D53</f>
        <v>10.425653742275063</v>
      </c>
      <c r="D120" s="16">
        <f>$C$106*B120+$D$106</f>
        <v>7200.0000000001564</v>
      </c>
      <c r="E120" s="16">
        <f>D120-C120</f>
        <v>7189.5743462578812</v>
      </c>
      <c r="F120" s="16">
        <f>IF(SIGN(E120*E121)=1,0,1)</f>
        <v>0</v>
      </c>
      <c r="G120" s="66">
        <f>MATCH(1,F120:F128,0)</f>
        <v>2</v>
      </c>
      <c r="H120" s="16" t="s">
        <v>25</v>
      </c>
      <c r="I120" s="16" t="s">
        <v>45</v>
      </c>
      <c r="J120" s="16" t="s">
        <v>46</v>
      </c>
    </row>
    <row r="121" spans="1:11" s="16" customFormat="1" ht="15" customHeight="1" x14ac:dyDescent="0.25">
      <c r="A121" s="63"/>
      <c r="B121" s="16">
        <f t="shared" ref="B121:B128" si="14">B110</f>
        <v>-15</v>
      </c>
      <c r="C121" s="16">
        <f t="shared" ref="C121:C128" si="15">D54</f>
        <v>12.043540705655015</v>
      </c>
      <c r="D121" s="16">
        <f t="shared" ref="D121:D128" si="16">$C$106*B121+$D$106</f>
        <v>2700.0000000000582</v>
      </c>
      <c r="E121" s="16">
        <f t="shared" ref="E121:E128" si="17">D121-C121</f>
        <v>2687.956459294403</v>
      </c>
      <c r="F121" s="16">
        <f t="shared" ref="F121:F127" si="18">IF(SIGN(E121*E122)=1,0,1)</f>
        <v>1</v>
      </c>
      <c r="G121" s="66"/>
      <c r="H121" s="16">
        <f>INDEX(B120:B128,G120)</f>
        <v>-15</v>
      </c>
      <c r="I121" s="16">
        <f>INDEX(C120:C128,G120)</f>
        <v>12.043540705655015</v>
      </c>
      <c r="J121" s="16">
        <f>INDEX(D120:D128,G120)</f>
        <v>2700.0000000000582</v>
      </c>
    </row>
    <row r="122" spans="1:11" s="16" customFormat="1" ht="15" customHeight="1" x14ac:dyDescent="0.25">
      <c r="A122" s="63"/>
      <c r="B122" s="16">
        <f t="shared" si="14"/>
        <v>-7</v>
      </c>
      <c r="C122" s="16">
        <f t="shared" si="15"/>
        <v>13.914102971355916</v>
      </c>
      <c r="D122" s="16">
        <f t="shared" si="16"/>
        <v>-4500.0000000000946</v>
      </c>
      <c r="E122" s="16">
        <f t="shared" si="17"/>
        <v>-4513.9141029714501</v>
      </c>
      <c r="F122" s="16">
        <f t="shared" si="18"/>
        <v>0</v>
      </c>
      <c r="G122" s="66"/>
      <c r="H122" s="16">
        <f>INDEX(B120:B128,G120+1)</f>
        <v>-7</v>
      </c>
      <c r="I122" s="16">
        <f>INDEX(C120:C128,G120+1)</f>
        <v>13.914102971355916</v>
      </c>
      <c r="J122" s="16">
        <f>INDEX(D120:D128,G120+1)</f>
        <v>-4500.0000000000946</v>
      </c>
    </row>
    <row r="123" spans="1:11" s="16" customFormat="1" ht="15" customHeight="1" x14ac:dyDescent="0.25">
      <c r="A123" s="63"/>
      <c r="B123" s="16">
        <f t="shared" si="14"/>
        <v>2</v>
      </c>
      <c r="C123" s="16">
        <f t="shared" si="15"/>
        <v>15.283084671183317</v>
      </c>
      <c r="D123" s="16">
        <f t="shared" si="16"/>
        <v>-12600.000000000267</v>
      </c>
      <c r="E123" s="16">
        <f t="shared" si="17"/>
        <v>-12615.283084671451</v>
      </c>
      <c r="F123" s="16">
        <f t="shared" si="18"/>
        <v>0</v>
      </c>
      <c r="G123" s="66"/>
      <c r="H123" s="67" t="s">
        <v>47</v>
      </c>
      <c r="I123" s="67"/>
      <c r="J123" s="67"/>
    </row>
    <row r="124" spans="1:11" s="16" customFormat="1" ht="15" customHeight="1" x14ac:dyDescent="0.25">
      <c r="A124" s="63"/>
      <c r="B124" s="16">
        <f t="shared" si="14"/>
        <v>7</v>
      </c>
      <c r="C124" s="16">
        <f t="shared" si="15"/>
        <v>16.514900167287735</v>
      </c>
      <c r="D124" s="16">
        <f t="shared" si="16"/>
        <v>-17100.000000000364</v>
      </c>
      <c r="E124" s="16">
        <f t="shared" si="17"/>
        <v>-17116.514900167651</v>
      </c>
      <c r="F124" s="16">
        <f t="shared" si="18"/>
        <v>0</v>
      </c>
      <c r="G124" s="66"/>
      <c r="H124" s="34" t="s">
        <v>48</v>
      </c>
      <c r="I124" s="16">
        <f>SLOPE(I121:I122,H121:H122)</f>
        <v>0.23382028321261261</v>
      </c>
      <c r="J124" s="16">
        <f>SLOPE(J121:J122,H121:H122)</f>
        <v>-900.0000000000191</v>
      </c>
    </row>
    <row r="125" spans="1:11" s="16" customFormat="1" ht="15" customHeight="1" x14ac:dyDescent="0.25">
      <c r="A125" s="63"/>
      <c r="B125" s="16">
        <f t="shared" si="14"/>
        <v>14</v>
      </c>
      <c r="C125" s="16">
        <f t="shared" si="15"/>
        <v>16.723190813336963</v>
      </c>
      <c r="D125" s="16">
        <f t="shared" si="16"/>
        <v>-23400.000000000498</v>
      </c>
      <c r="E125" s="16">
        <f>D125-C125</f>
        <v>-23416.723190813835</v>
      </c>
      <c r="F125" s="16">
        <f>IF(SIGN(E125*E126)=1,0,1)</f>
        <v>0</v>
      </c>
      <c r="G125" s="66"/>
      <c r="H125" s="34" t="s">
        <v>49</v>
      </c>
      <c r="I125" s="16">
        <f>INTERCEPT(I121:I122,H121:H122)</f>
        <v>15.550844953844205</v>
      </c>
      <c r="J125" s="16">
        <f>INTERCEPT(J121:J122,H121:H122)</f>
        <v>-10800.000000000229</v>
      </c>
    </row>
    <row r="126" spans="1:11" s="16" customFormat="1" ht="15.75" customHeight="1" x14ac:dyDescent="0.25">
      <c r="A126" s="63"/>
      <c r="B126" s="16">
        <f t="shared" si="14"/>
        <v>25</v>
      </c>
      <c r="C126" s="16">
        <f t="shared" si="15"/>
        <v>16.102828045128522</v>
      </c>
      <c r="D126" s="16">
        <f t="shared" si="16"/>
        <v>-33300.000000000713</v>
      </c>
      <c r="E126" s="16">
        <f t="shared" si="17"/>
        <v>-33316.102828045841</v>
      </c>
      <c r="F126" s="16">
        <f t="shared" si="18"/>
        <v>0</v>
      </c>
      <c r="G126" s="66"/>
      <c r="H126" s="67" t="s">
        <v>50</v>
      </c>
      <c r="I126" s="67"/>
      <c r="J126" s="67"/>
      <c r="K126" s="45" t="s">
        <v>56</v>
      </c>
    </row>
    <row r="127" spans="1:11" s="16" customFormat="1" x14ac:dyDescent="0.25">
      <c r="A127" s="63"/>
      <c r="B127" s="16">
        <f t="shared" si="14"/>
        <v>35</v>
      </c>
      <c r="C127" s="16">
        <f t="shared" si="15"/>
        <v>16.066889658495299</v>
      </c>
      <c r="D127" s="16">
        <f t="shared" si="16"/>
        <v>-42300.000000000902</v>
      </c>
      <c r="E127" s="16">
        <f t="shared" si="17"/>
        <v>-42316.0668896594</v>
      </c>
      <c r="F127" s="16">
        <f t="shared" si="18"/>
        <v>0</v>
      </c>
      <c r="G127" s="66"/>
      <c r="H127" s="67" t="s">
        <v>52</v>
      </c>
      <c r="I127" s="67"/>
      <c r="J127" s="43">
        <f>(J124*I125-I124*J125)/(J124-I124)</f>
        <v>12.741691259893971</v>
      </c>
      <c r="K127" s="16">
        <f>J127</f>
        <v>12.741691259893971</v>
      </c>
    </row>
    <row r="128" spans="1:11" s="16" customFormat="1" x14ac:dyDescent="0.25">
      <c r="A128" s="63"/>
      <c r="B128" s="16">
        <f t="shared" si="14"/>
        <v>0</v>
      </c>
      <c r="C128" s="16">
        <f t="shared" si="15"/>
        <v>0</v>
      </c>
      <c r="D128" s="16">
        <f t="shared" si="16"/>
        <v>-10800.000000000229</v>
      </c>
      <c r="E128" s="16">
        <f t="shared" si="17"/>
        <v>-10800.000000000229</v>
      </c>
      <c r="F128" s="16">
        <f>F89</f>
        <v>0</v>
      </c>
      <c r="G128" s="66"/>
      <c r="H128" s="67" t="s">
        <v>51</v>
      </c>
      <c r="I128" s="67"/>
      <c r="J128" s="43">
        <f>ROUND((J127-J125)/J124,1)</f>
        <v>-12</v>
      </c>
      <c r="K128" s="33">
        <f>G63</f>
        <v>-20</v>
      </c>
    </row>
    <row r="129" s="16" customFormat="1" x14ac:dyDescent="0.25"/>
    <row r="130" s="16" customFormat="1" x14ac:dyDescent="0.25"/>
    <row r="131" s="16" customFormat="1" x14ac:dyDescent="0.25"/>
    <row r="132" s="16" customFormat="1" x14ac:dyDescent="0.25"/>
    <row r="133" s="16" customFormat="1" x14ac:dyDescent="0.25"/>
    <row r="134" s="16" customFormat="1" x14ac:dyDescent="0.25"/>
    <row r="135" s="16" customFormat="1" x14ac:dyDescent="0.25"/>
    <row r="136" s="16" customFormat="1" x14ac:dyDescent="0.25"/>
    <row r="137" s="16" customFormat="1" x14ac:dyDescent="0.25"/>
    <row r="138" s="16" customFormat="1" x14ac:dyDescent="0.25"/>
    <row r="139" s="16" customFormat="1" x14ac:dyDescent="0.25"/>
    <row r="140" s="16" customFormat="1" x14ac:dyDescent="0.25"/>
    <row r="141" s="16" customFormat="1" x14ac:dyDescent="0.25"/>
    <row r="142" s="16" customFormat="1" x14ac:dyDescent="0.25"/>
    <row r="143" s="16" customFormat="1" x14ac:dyDescent="0.25"/>
    <row r="144" s="16" customFormat="1" x14ac:dyDescent="0.25"/>
    <row r="145" s="16" customFormat="1" x14ac:dyDescent="0.25"/>
    <row r="146" s="16" customFormat="1" x14ac:dyDescent="0.25"/>
    <row r="147" s="16" customFormat="1" x14ac:dyDescent="0.25"/>
    <row r="148" s="16" customFormat="1" x14ac:dyDescent="0.25"/>
    <row r="149" s="16" customFormat="1" x14ac:dyDescent="0.25"/>
    <row r="150" s="16" customFormat="1" x14ac:dyDescent="0.25"/>
    <row r="151" s="16" customFormat="1" x14ac:dyDescent="0.25"/>
    <row r="152" s="16" customFormat="1" x14ac:dyDescent="0.25"/>
    <row r="153" s="16" customFormat="1" x14ac:dyDescent="0.25"/>
    <row r="154" s="16" customFormat="1" x14ac:dyDescent="0.25"/>
    <row r="155" s="16" customFormat="1" x14ac:dyDescent="0.25"/>
    <row r="156" s="16" customFormat="1" x14ac:dyDescent="0.25"/>
    <row r="157" s="16" customFormat="1" x14ac:dyDescent="0.25"/>
    <row r="158" s="16" customFormat="1" x14ac:dyDescent="0.25"/>
    <row r="159" s="16" customFormat="1" x14ac:dyDescent="0.25"/>
    <row r="160" s="16" customFormat="1" x14ac:dyDescent="0.25"/>
    <row r="161" s="16" customFormat="1" x14ac:dyDescent="0.25"/>
    <row r="162" s="16" customFormat="1" x14ac:dyDescent="0.25"/>
    <row r="163" s="16" customFormat="1" x14ac:dyDescent="0.25"/>
    <row r="164" s="16" customFormat="1" x14ac:dyDescent="0.25"/>
    <row r="165" s="16" customFormat="1" x14ac:dyDescent="0.25"/>
    <row r="166" s="16" customFormat="1" x14ac:dyDescent="0.25"/>
    <row r="167" s="16" customFormat="1" x14ac:dyDescent="0.25"/>
    <row r="168" s="16" customFormat="1" x14ac:dyDescent="0.25"/>
    <row r="169" s="16" customFormat="1" x14ac:dyDescent="0.25"/>
    <row r="170" s="16" customFormat="1" x14ac:dyDescent="0.25"/>
    <row r="171" s="16" customFormat="1" x14ac:dyDescent="0.25"/>
    <row r="172" s="16" customFormat="1" x14ac:dyDescent="0.25"/>
    <row r="173" s="16" customFormat="1" x14ac:dyDescent="0.25"/>
    <row r="174" s="16" customFormat="1" x14ac:dyDescent="0.25"/>
    <row r="175" s="16" customFormat="1" x14ac:dyDescent="0.25"/>
    <row r="176" s="16" customFormat="1" x14ac:dyDescent="0.25"/>
    <row r="177" s="16" customFormat="1" x14ac:dyDescent="0.25"/>
    <row r="178" s="16" customFormat="1" x14ac:dyDescent="0.25"/>
    <row r="179" s="16" customFormat="1" x14ac:dyDescent="0.25"/>
    <row r="180" s="16" customFormat="1" x14ac:dyDescent="0.25"/>
    <row r="181" s="16" customFormat="1" x14ac:dyDescent="0.25"/>
    <row r="182" s="16" customFormat="1" x14ac:dyDescent="0.25"/>
    <row r="183" s="16" customFormat="1" x14ac:dyDescent="0.25"/>
    <row r="184" s="16" customFormat="1" x14ac:dyDescent="0.25"/>
    <row r="185" s="16" customFormat="1" x14ac:dyDescent="0.25"/>
    <row r="186" s="16" customFormat="1" x14ac:dyDescent="0.25"/>
    <row r="187" s="16" customFormat="1" x14ac:dyDescent="0.25"/>
    <row r="188" s="16" customFormat="1" x14ac:dyDescent="0.25"/>
    <row r="189" s="16" customFormat="1" x14ac:dyDescent="0.25"/>
    <row r="190" s="16" customFormat="1" x14ac:dyDescent="0.25"/>
    <row r="191" s="16" customFormat="1" x14ac:dyDescent="0.25"/>
    <row r="192" s="16" customFormat="1" x14ac:dyDescent="0.25"/>
    <row r="193" s="16" customFormat="1" x14ac:dyDescent="0.25"/>
    <row r="194" s="16" customFormat="1" x14ac:dyDescent="0.25"/>
    <row r="195" s="16" customFormat="1" x14ac:dyDescent="0.25"/>
    <row r="196" s="16" customFormat="1" x14ac:dyDescent="0.25"/>
    <row r="197" s="16" customFormat="1" x14ac:dyDescent="0.25"/>
    <row r="198" s="16" customFormat="1" x14ac:dyDescent="0.25"/>
    <row r="199" s="16" customFormat="1" x14ac:dyDescent="0.25"/>
    <row r="200" s="16" customFormat="1" x14ac:dyDescent="0.25"/>
    <row r="201" s="16" customFormat="1" x14ac:dyDescent="0.25"/>
    <row r="202" s="16" customFormat="1" x14ac:dyDescent="0.25"/>
    <row r="203" s="16" customFormat="1" x14ac:dyDescent="0.25"/>
    <row r="204" s="16" customFormat="1" x14ac:dyDescent="0.25"/>
    <row r="205" s="16" customFormat="1" x14ac:dyDescent="0.25"/>
    <row r="206" s="16" customFormat="1" x14ac:dyDescent="0.25"/>
    <row r="207" s="16" customFormat="1" x14ac:dyDescent="0.25"/>
    <row r="208" s="16" customFormat="1" x14ac:dyDescent="0.25"/>
    <row r="209" s="16" customFormat="1" x14ac:dyDescent="0.25"/>
    <row r="210" s="16" customFormat="1" x14ac:dyDescent="0.25"/>
    <row r="211" s="16" customFormat="1" x14ac:dyDescent="0.25"/>
    <row r="212" s="16" customFormat="1" x14ac:dyDescent="0.25"/>
    <row r="213" s="16" customFormat="1" x14ac:dyDescent="0.25"/>
    <row r="214" s="16" customFormat="1" x14ac:dyDescent="0.25"/>
    <row r="215" s="16" customFormat="1" x14ac:dyDescent="0.25"/>
    <row r="216" s="16" customFormat="1" x14ac:dyDescent="0.25"/>
    <row r="217" s="16" customFormat="1" x14ac:dyDescent="0.25"/>
    <row r="218" s="16" customFormat="1" x14ac:dyDescent="0.25"/>
    <row r="219" s="16" customFormat="1" x14ac:dyDescent="0.25"/>
    <row r="220" s="16" customFormat="1" x14ac:dyDescent="0.25"/>
    <row r="221" s="16" customFormat="1" x14ac:dyDescent="0.25"/>
    <row r="222" s="16" customFormat="1" x14ac:dyDescent="0.25"/>
    <row r="223" s="16" customFormat="1" x14ac:dyDescent="0.25"/>
    <row r="224" s="16" customFormat="1" x14ac:dyDescent="0.25"/>
    <row r="225" s="16" customFormat="1" x14ac:dyDescent="0.25"/>
    <row r="226" s="16" customFormat="1" x14ac:dyDescent="0.25"/>
    <row r="227" s="16" customFormat="1" x14ac:dyDescent="0.25"/>
    <row r="228" s="16" customFormat="1" x14ac:dyDescent="0.25"/>
    <row r="229" s="16" customFormat="1" x14ac:dyDescent="0.25"/>
    <row r="230" s="16" customFormat="1" x14ac:dyDescent="0.25"/>
    <row r="231" s="16" customFormat="1" x14ac:dyDescent="0.25"/>
    <row r="232" s="16" customFormat="1" x14ac:dyDescent="0.25"/>
    <row r="233" s="16" customFormat="1" x14ac:dyDescent="0.25"/>
    <row r="234" s="16" customFormat="1" x14ac:dyDescent="0.25"/>
    <row r="235" s="16" customFormat="1" x14ac:dyDescent="0.25"/>
    <row r="236" s="16" customFormat="1" x14ac:dyDescent="0.25"/>
    <row r="237" s="16" customFormat="1" x14ac:dyDescent="0.25"/>
    <row r="238" s="16" customFormat="1" x14ac:dyDescent="0.25"/>
    <row r="239" s="16" customFormat="1" x14ac:dyDescent="0.25"/>
    <row r="240" s="16" customFormat="1" x14ac:dyDescent="0.25"/>
    <row r="241" s="16" customFormat="1" x14ac:dyDescent="0.25"/>
    <row r="242" s="16" customFormat="1" x14ac:dyDescent="0.25"/>
    <row r="243" s="16" customFormat="1" x14ac:dyDescent="0.25"/>
    <row r="244" s="16" customFormat="1" x14ac:dyDescent="0.25"/>
    <row r="245" s="16" customFormat="1" x14ac:dyDescent="0.25"/>
    <row r="246" s="16" customFormat="1" x14ac:dyDescent="0.25"/>
    <row r="247" s="16" customFormat="1" x14ac:dyDescent="0.25"/>
    <row r="248" s="16" customFormat="1" x14ac:dyDescent="0.25"/>
    <row r="249" s="16" customFormat="1" x14ac:dyDescent="0.25"/>
    <row r="250" s="16" customFormat="1" x14ac:dyDescent="0.25"/>
    <row r="251" s="16" customFormat="1" x14ac:dyDescent="0.25"/>
    <row r="252" s="16" customFormat="1" x14ac:dyDescent="0.25"/>
    <row r="253" s="16" customFormat="1" x14ac:dyDescent="0.25"/>
    <row r="254" s="16" customFormat="1" x14ac:dyDescent="0.25"/>
    <row r="255" s="16" customFormat="1" x14ac:dyDescent="0.25"/>
    <row r="256" s="16" customFormat="1" x14ac:dyDescent="0.25"/>
    <row r="257" s="16" customFormat="1" x14ac:dyDescent="0.25"/>
    <row r="258" s="16" customFormat="1" x14ac:dyDescent="0.25"/>
    <row r="259" s="16" customFormat="1" x14ac:dyDescent="0.25"/>
    <row r="260" s="16" customFormat="1" x14ac:dyDescent="0.25"/>
    <row r="261" s="16" customFormat="1" x14ac:dyDescent="0.25"/>
    <row r="262" s="16" customFormat="1" x14ac:dyDescent="0.25"/>
    <row r="263" s="16" customFormat="1" x14ac:dyDescent="0.25"/>
    <row r="264" s="16" customFormat="1" x14ac:dyDescent="0.25"/>
    <row r="265" s="16" customFormat="1" x14ac:dyDescent="0.25"/>
    <row r="266" s="16" customFormat="1" x14ac:dyDescent="0.25"/>
    <row r="267" s="16" customFormat="1" x14ac:dyDescent="0.25"/>
    <row r="268" s="16" customFormat="1" x14ac:dyDescent="0.25"/>
    <row r="269" s="16" customFormat="1" x14ac:dyDescent="0.25"/>
    <row r="270" s="16" customFormat="1" x14ac:dyDescent="0.25"/>
    <row r="271" s="16" customFormat="1" x14ac:dyDescent="0.25"/>
    <row r="272" s="16" customFormat="1" x14ac:dyDescent="0.25"/>
    <row r="273" s="16" customFormat="1" x14ac:dyDescent="0.25"/>
    <row r="274" s="16" customFormat="1" x14ac:dyDescent="0.25"/>
    <row r="275" s="16" customFormat="1" x14ac:dyDescent="0.25"/>
    <row r="276" s="16" customFormat="1" x14ac:dyDescent="0.25"/>
    <row r="277" s="16" customFormat="1" x14ac:dyDescent="0.25"/>
    <row r="278" s="16" customFormat="1" x14ac:dyDescent="0.25"/>
    <row r="279" s="16" customFormat="1" x14ac:dyDescent="0.25"/>
    <row r="280" s="16" customFormat="1" x14ac:dyDescent="0.25"/>
    <row r="281" s="16" customFormat="1" x14ac:dyDescent="0.25"/>
    <row r="282" s="16" customFormat="1" x14ac:dyDescent="0.25"/>
    <row r="283" s="16" customFormat="1" x14ac:dyDescent="0.25"/>
    <row r="284" s="16" customFormat="1" x14ac:dyDescent="0.25"/>
    <row r="285" s="16" customFormat="1" x14ac:dyDescent="0.25"/>
    <row r="286" s="16" customFormat="1" x14ac:dyDescent="0.25"/>
    <row r="287" s="16" customFormat="1" x14ac:dyDescent="0.25"/>
    <row r="288" s="16" customFormat="1" x14ac:dyDescent="0.25"/>
    <row r="289" s="16" customFormat="1" x14ac:dyDescent="0.25"/>
    <row r="290" s="16" customFormat="1" x14ac:dyDescent="0.25"/>
    <row r="291" s="16" customFormat="1" x14ac:dyDescent="0.25"/>
    <row r="292" s="16" customFormat="1" x14ac:dyDescent="0.25"/>
    <row r="293" s="16" customFormat="1" x14ac:dyDescent="0.25"/>
    <row r="294" s="16" customFormat="1" x14ac:dyDescent="0.25"/>
    <row r="295" s="16" customFormat="1" x14ac:dyDescent="0.25"/>
    <row r="296" s="16" customFormat="1" x14ac:dyDescent="0.25"/>
    <row r="297" s="16" customFormat="1" x14ac:dyDescent="0.25"/>
    <row r="298" s="16" customFormat="1" x14ac:dyDescent="0.25"/>
    <row r="299" s="16" customFormat="1" x14ac:dyDescent="0.25"/>
    <row r="300" s="16" customFormat="1" x14ac:dyDescent="0.25"/>
    <row r="301" s="16" customFormat="1" x14ac:dyDescent="0.25"/>
    <row r="302" s="16" customFormat="1" x14ac:dyDescent="0.25"/>
    <row r="303" s="16" customFormat="1" x14ac:dyDescent="0.25"/>
    <row r="304" s="16" customFormat="1" x14ac:dyDescent="0.25"/>
    <row r="305" s="16" customFormat="1" x14ac:dyDescent="0.25"/>
    <row r="306" s="16" customFormat="1" x14ac:dyDescent="0.25"/>
    <row r="307" s="16" customFormat="1" x14ac:dyDescent="0.25"/>
    <row r="308" s="16" customFormat="1" x14ac:dyDescent="0.25"/>
    <row r="309" s="16" customFormat="1" x14ac:dyDescent="0.25"/>
    <row r="310" s="16" customFormat="1" x14ac:dyDescent="0.25"/>
    <row r="311" s="16" customFormat="1" x14ac:dyDescent="0.25"/>
    <row r="312" s="16" customFormat="1" x14ac:dyDescent="0.25"/>
    <row r="313" s="16" customFormat="1" x14ac:dyDescent="0.25"/>
    <row r="314" s="16" customFormat="1" x14ac:dyDescent="0.25"/>
    <row r="315" s="16" customFormat="1" x14ac:dyDescent="0.25"/>
    <row r="316" s="16" customFormat="1" x14ac:dyDescent="0.25"/>
    <row r="317" s="16" customFormat="1" x14ac:dyDescent="0.25"/>
    <row r="318" s="16" customFormat="1" x14ac:dyDescent="0.25"/>
    <row r="319" s="16" customFormat="1" x14ac:dyDescent="0.25"/>
    <row r="320" s="16" customFormat="1" x14ac:dyDescent="0.25"/>
    <row r="321" s="16" customFormat="1" x14ac:dyDescent="0.25"/>
    <row r="322" s="16" customFormat="1" x14ac:dyDescent="0.25"/>
    <row r="323" s="16" customFormat="1" x14ac:dyDescent="0.25"/>
    <row r="324" s="16" customFormat="1" x14ac:dyDescent="0.25"/>
    <row r="325" s="16" customFormat="1" x14ac:dyDescent="0.25"/>
    <row r="326" s="16" customFormat="1" x14ac:dyDescent="0.25"/>
    <row r="327" s="16" customFormat="1" x14ac:dyDescent="0.25"/>
    <row r="328" s="16" customFormat="1" x14ac:dyDescent="0.25"/>
    <row r="329" s="16" customFormat="1" x14ac:dyDescent="0.25"/>
    <row r="330" s="16" customFormat="1" x14ac:dyDescent="0.25"/>
    <row r="331" s="16" customFormat="1" x14ac:dyDescent="0.25"/>
    <row r="332" s="16" customFormat="1" x14ac:dyDescent="0.25"/>
    <row r="333" s="16" customFormat="1" x14ac:dyDescent="0.25"/>
    <row r="334" s="16" customFormat="1" x14ac:dyDescent="0.25"/>
    <row r="335" s="16" customFormat="1" x14ac:dyDescent="0.25"/>
    <row r="336" s="16" customFormat="1" x14ac:dyDescent="0.25"/>
    <row r="337" s="16" customFormat="1" x14ac:dyDescent="0.25"/>
    <row r="338" s="16" customFormat="1" x14ac:dyDescent="0.25"/>
    <row r="339" s="16" customFormat="1" x14ac:dyDescent="0.25"/>
    <row r="340" s="16" customFormat="1" x14ac:dyDescent="0.25"/>
    <row r="341" s="16" customFormat="1" x14ac:dyDescent="0.25"/>
    <row r="342" s="16" customFormat="1" x14ac:dyDescent="0.25"/>
    <row r="343" s="16" customFormat="1" x14ac:dyDescent="0.25"/>
    <row r="344" s="16" customFormat="1" x14ac:dyDescent="0.25"/>
    <row r="345" s="16" customFormat="1" x14ac:dyDescent="0.25"/>
    <row r="346" s="16" customFormat="1" x14ac:dyDescent="0.25"/>
    <row r="347" s="16" customFormat="1" x14ac:dyDescent="0.25"/>
    <row r="348" s="16" customFormat="1" x14ac:dyDescent="0.25"/>
    <row r="349" s="16" customFormat="1" x14ac:dyDescent="0.25"/>
    <row r="350" s="16" customFormat="1" x14ac:dyDescent="0.25"/>
    <row r="351" s="16" customFormat="1" x14ac:dyDescent="0.25"/>
    <row r="352" s="16" customFormat="1" x14ac:dyDescent="0.25"/>
    <row r="353" s="16" customFormat="1" x14ac:dyDescent="0.25"/>
    <row r="354" s="16" customFormat="1" x14ac:dyDescent="0.25"/>
    <row r="355" s="16" customFormat="1" x14ac:dyDescent="0.25"/>
    <row r="356" s="16" customFormat="1" x14ac:dyDescent="0.25"/>
    <row r="357" s="16" customFormat="1" x14ac:dyDescent="0.25"/>
    <row r="358" s="16" customFormat="1" x14ac:dyDescent="0.25"/>
    <row r="359" s="16" customFormat="1" x14ac:dyDescent="0.25"/>
    <row r="360" s="16" customFormat="1" x14ac:dyDescent="0.25"/>
    <row r="361" s="16" customFormat="1" x14ac:dyDescent="0.25"/>
    <row r="362" s="16" customFormat="1" x14ac:dyDescent="0.25"/>
    <row r="363" s="16" customFormat="1" x14ac:dyDescent="0.25"/>
    <row r="364" s="16" customFormat="1" x14ac:dyDescent="0.25"/>
    <row r="365" s="16" customFormat="1" x14ac:dyDescent="0.25"/>
    <row r="366" s="16" customFormat="1" x14ac:dyDescent="0.25"/>
    <row r="367" s="16" customFormat="1" x14ac:dyDescent="0.25"/>
    <row r="368" s="16" customFormat="1" x14ac:dyDescent="0.25"/>
    <row r="369" s="16" customFormat="1" x14ac:dyDescent="0.25"/>
    <row r="370" s="16" customFormat="1" x14ac:dyDescent="0.25"/>
    <row r="371" s="16" customFormat="1" x14ac:dyDescent="0.25"/>
    <row r="372" s="16" customFormat="1" x14ac:dyDescent="0.25"/>
    <row r="373" s="16" customFormat="1" x14ac:dyDescent="0.25"/>
    <row r="374" s="16" customFormat="1" x14ac:dyDescent="0.25"/>
    <row r="375" s="16" customFormat="1" x14ac:dyDescent="0.25"/>
    <row r="376" s="16" customFormat="1" x14ac:dyDescent="0.25"/>
    <row r="377" s="16" customFormat="1" x14ac:dyDescent="0.25"/>
    <row r="378" s="16" customFormat="1" x14ac:dyDescent="0.25"/>
    <row r="379" s="16" customFormat="1" x14ac:dyDescent="0.25"/>
    <row r="380" s="16" customFormat="1" x14ac:dyDescent="0.25"/>
    <row r="381" s="16" customFormat="1" x14ac:dyDescent="0.25"/>
    <row r="382" s="16" customFormat="1" x14ac:dyDescent="0.25"/>
    <row r="383" s="16" customFormat="1" x14ac:dyDescent="0.25"/>
    <row r="384" s="16" customFormat="1" x14ac:dyDescent="0.25"/>
    <row r="385" s="16" customFormat="1" x14ac:dyDescent="0.25"/>
    <row r="386" s="16" customFormat="1" x14ac:dyDescent="0.25"/>
    <row r="387" s="16" customFormat="1" x14ac:dyDescent="0.25"/>
    <row r="388" s="16" customFormat="1" x14ac:dyDescent="0.25"/>
    <row r="389" s="16" customFormat="1" x14ac:dyDescent="0.25"/>
    <row r="390" s="16" customFormat="1" x14ac:dyDescent="0.25"/>
    <row r="391" s="16" customFormat="1" x14ac:dyDescent="0.25"/>
    <row r="392" s="16" customFormat="1" x14ac:dyDescent="0.25"/>
    <row r="393" s="16" customFormat="1" x14ac:dyDescent="0.25"/>
    <row r="394" s="16" customFormat="1" x14ac:dyDescent="0.25"/>
    <row r="395" s="16" customFormat="1" x14ac:dyDescent="0.25"/>
    <row r="396" s="16" customFormat="1" x14ac:dyDescent="0.25"/>
    <row r="397" s="16" customFormat="1" x14ac:dyDescent="0.25"/>
    <row r="398" s="16" customFormat="1" x14ac:dyDescent="0.25"/>
    <row r="399" s="16" customFormat="1" x14ac:dyDescent="0.25"/>
    <row r="400" s="16" customFormat="1" x14ac:dyDescent="0.25"/>
    <row r="401" s="16" customFormat="1" x14ac:dyDescent="0.25"/>
    <row r="402" s="16" customFormat="1" x14ac:dyDescent="0.25"/>
    <row r="403" s="16" customFormat="1" x14ac:dyDescent="0.25"/>
    <row r="404" s="16" customFormat="1" x14ac:dyDescent="0.25"/>
    <row r="405" s="16" customFormat="1" x14ac:dyDescent="0.25"/>
    <row r="406" s="16" customFormat="1" x14ac:dyDescent="0.25"/>
    <row r="407" s="16" customFormat="1" x14ac:dyDescent="0.25"/>
    <row r="408" s="16" customFormat="1" x14ac:dyDescent="0.25"/>
    <row r="409" s="16" customFormat="1" x14ac:dyDescent="0.25"/>
    <row r="410" s="16" customFormat="1" x14ac:dyDescent="0.25"/>
    <row r="411" s="16" customFormat="1" x14ac:dyDescent="0.25"/>
    <row r="412" s="16" customFormat="1" x14ac:dyDescent="0.25"/>
    <row r="413" s="16" customFormat="1" x14ac:dyDescent="0.25"/>
    <row r="414" s="16" customFormat="1" x14ac:dyDescent="0.25"/>
    <row r="415" s="16" customFormat="1" x14ac:dyDescent="0.25"/>
    <row r="416" s="16" customFormat="1" x14ac:dyDescent="0.25"/>
    <row r="417" s="16" customFormat="1" x14ac:dyDescent="0.25"/>
    <row r="418" s="16" customFormat="1" x14ac:dyDescent="0.25"/>
    <row r="419" s="16" customFormat="1" x14ac:dyDescent="0.25"/>
    <row r="420" s="16" customFormat="1" x14ac:dyDescent="0.25"/>
    <row r="421" s="16" customFormat="1" x14ac:dyDescent="0.25"/>
    <row r="422" s="16" customFormat="1" x14ac:dyDescent="0.25"/>
    <row r="423" s="16" customFormat="1" x14ac:dyDescent="0.25"/>
    <row r="424" s="16" customFormat="1" x14ac:dyDescent="0.25"/>
    <row r="425" s="16" customFormat="1" x14ac:dyDescent="0.25"/>
    <row r="426" s="18" customFormat="1" x14ac:dyDescent="0.25"/>
    <row r="427" s="18" customFormat="1" x14ac:dyDescent="0.25"/>
    <row r="428" s="18" customFormat="1" x14ac:dyDescent="0.25"/>
    <row r="429" s="18" customFormat="1" x14ac:dyDescent="0.25"/>
    <row r="430" s="18" customFormat="1" x14ac:dyDescent="0.25"/>
    <row r="431" s="18" customFormat="1" x14ac:dyDescent="0.25"/>
    <row r="432" s="18" customFormat="1" x14ac:dyDescent="0.25"/>
    <row r="433" s="18" customFormat="1" x14ac:dyDescent="0.25"/>
    <row r="434" s="18" customFormat="1" x14ac:dyDescent="0.25"/>
    <row r="435" s="18" customFormat="1" x14ac:dyDescent="0.25"/>
    <row r="436" s="18" customFormat="1" x14ac:dyDescent="0.25"/>
    <row r="437" s="18" customFormat="1" x14ac:dyDescent="0.25"/>
    <row r="438" s="18" customFormat="1" x14ac:dyDescent="0.25"/>
    <row r="439" s="18" customFormat="1" x14ac:dyDescent="0.25"/>
    <row r="440" s="18" customFormat="1" x14ac:dyDescent="0.25"/>
    <row r="441" s="18" customFormat="1" x14ac:dyDescent="0.25"/>
    <row r="442" s="18" customFormat="1" x14ac:dyDescent="0.25"/>
    <row r="443" s="18" customFormat="1" x14ac:dyDescent="0.25"/>
    <row r="444" s="18" customFormat="1" x14ac:dyDescent="0.25"/>
    <row r="445" s="18" customFormat="1" x14ac:dyDescent="0.25"/>
    <row r="446" s="18" customFormat="1" x14ac:dyDescent="0.25"/>
    <row r="447" s="18" customFormat="1" x14ac:dyDescent="0.25"/>
    <row r="448" s="18" customFormat="1" x14ac:dyDescent="0.25"/>
    <row r="449" s="18" customFormat="1" x14ac:dyDescent="0.25"/>
    <row r="450" s="18" customFormat="1" x14ac:dyDescent="0.25"/>
    <row r="451" s="18" customFormat="1" x14ac:dyDescent="0.25"/>
    <row r="452" s="18" customFormat="1" x14ac:dyDescent="0.25"/>
    <row r="453" s="18" customFormat="1" x14ac:dyDescent="0.25"/>
    <row r="454" s="18" customFormat="1" x14ac:dyDescent="0.25"/>
    <row r="455" s="18" customFormat="1" x14ac:dyDescent="0.25"/>
    <row r="456" s="18" customFormat="1" x14ac:dyDescent="0.25"/>
    <row r="457" s="18" customFormat="1" x14ac:dyDescent="0.25"/>
    <row r="458" s="18" customFormat="1" x14ac:dyDescent="0.25"/>
    <row r="459" s="18" customFormat="1" x14ac:dyDescent="0.25"/>
    <row r="460" s="18" customFormat="1" x14ac:dyDescent="0.25"/>
    <row r="461" s="18" customFormat="1" x14ac:dyDescent="0.25"/>
    <row r="462" s="18" customFormat="1" x14ac:dyDescent="0.25"/>
    <row r="463" s="18" customFormat="1" x14ac:dyDescent="0.25"/>
    <row r="464" s="18" customFormat="1" x14ac:dyDescent="0.25"/>
    <row r="465" s="18" customFormat="1" x14ac:dyDescent="0.25"/>
    <row r="466" s="18" customFormat="1" x14ac:dyDescent="0.25"/>
    <row r="467" s="18" customFormat="1" x14ac:dyDescent="0.25"/>
    <row r="468" s="18" customFormat="1" x14ac:dyDescent="0.25"/>
    <row r="469" s="18" customFormat="1" x14ac:dyDescent="0.25"/>
    <row r="470" s="18" customFormat="1" x14ac:dyDescent="0.25"/>
    <row r="471" s="18" customFormat="1" x14ac:dyDescent="0.25"/>
    <row r="472" s="18" customFormat="1" x14ac:dyDescent="0.25"/>
    <row r="473" s="18" customFormat="1" x14ac:dyDescent="0.25"/>
    <row r="474" s="18" customFormat="1" x14ac:dyDescent="0.25"/>
    <row r="475" s="18" customFormat="1" x14ac:dyDescent="0.25"/>
    <row r="476" s="18" customFormat="1" x14ac:dyDescent="0.25"/>
    <row r="477" s="18" customFormat="1" x14ac:dyDescent="0.25"/>
    <row r="478" s="18" customFormat="1" x14ac:dyDescent="0.25"/>
    <row r="479" s="18" customFormat="1" x14ac:dyDescent="0.25"/>
    <row r="480" s="18" customFormat="1" x14ac:dyDescent="0.25"/>
    <row r="481" s="18" customFormat="1" x14ac:dyDescent="0.25"/>
    <row r="482" s="18" customFormat="1" x14ac:dyDescent="0.25"/>
    <row r="483" s="18" customFormat="1" x14ac:dyDescent="0.25"/>
    <row r="484" s="18" customFormat="1" x14ac:dyDescent="0.25"/>
    <row r="485" s="18" customFormat="1" x14ac:dyDescent="0.25"/>
    <row r="486" s="18" customFormat="1" x14ac:dyDescent="0.25"/>
    <row r="487" s="18" customFormat="1" x14ac:dyDescent="0.25"/>
    <row r="488" s="18" customFormat="1" x14ac:dyDescent="0.25"/>
    <row r="489" s="18" customFormat="1" x14ac:dyDescent="0.25"/>
    <row r="490" s="18" customFormat="1" x14ac:dyDescent="0.25"/>
    <row r="491" s="18" customFormat="1" x14ac:dyDescent="0.25"/>
    <row r="492" s="18" customFormat="1" x14ac:dyDescent="0.25"/>
    <row r="493" s="18" customFormat="1" x14ac:dyDescent="0.25"/>
    <row r="494" s="18" customFormat="1" x14ac:dyDescent="0.25"/>
    <row r="495" s="18" customFormat="1" x14ac:dyDescent="0.25"/>
    <row r="496" s="18" customFormat="1" x14ac:dyDescent="0.25"/>
    <row r="497" s="18" customFormat="1" x14ac:dyDescent="0.25"/>
    <row r="498" s="18" customFormat="1" x14ac:dyDescent="0.25"/>
    <row r="499" s="18" customFormat="1" x14ac:dyDescent="0.25"/>
    <row r="500" s="18" customFormat="1" x14ac:dyDescent="0.25"/>
    <row r="501" s="18" customFormat="1" x14ac:dyDescent="0.25"/>
    <row r="502" s="18" customFormat="1" x14ac:dyDescent="0.25"/>
    <row r="503" s="18" customFormat="1" x14ac:dyDescent="0.25"/>
    <row r="504" s="18" customFormat="1" x14ac:dyDescent="0.25"/>
    <row r="505" s="18" customFormat="1" x14ac:dyDescent="0.25"/>
    <row r="506" s="18" customFormat="1" x14ac:dyDescent="0.25"/>
    <row r="507" s="18" customFormat="1" x14ac:dyDescent="0.25"/>
    <row r="508" s="18" customFormat="1" x14ac:dyDescent="0.25"/>
    <row r="509" s="18" customFormat="1" x14ac:dyDescent="0.25"/>
    <row r="510" s="18" customFormat="1" x14ac:dyDescent="0.25"/>
    <row r="511" s="18" customFormat="1" x14ac:dyDescent="0.25"/>
    <row r="512" s="18" customFormat="1" x14ac:dyDescent="0.25"/>
    <row r="513" s="18" customFormat="1" x14ac:dyDescent="0.25"/>
    <row r="514" s="18" customFormat="1" x14ac:dyDescent="0.25"/>
    <row r="515" s="18" customFormat="1" x14ac:dyDescent="0.25"/>
    <row r="516" s="18" customFormat="1" x14ac:dyDescent="0.25"/>
    <row r="517" s="18" customFormat="1" x14ac:dyDescent="0.25"/>
    <row r="518" s="18" customFormat="1" x14ac:dyDescent="0.25"/>
    <row r="519" s="18" customFormat="1" x14ac:dyDescent="0.25"/>
    <row r="520" s="18" customFormat="1" x14ac:dyDescent="0.25"/>
    <row r="521" s="18" customFormat="1" x14ac:dyDescent="0.25"/>
    <row r="522" s="18" customFormat="1" x14ac:dyDescent="0.25"/>
    <row r="523" s="18" customFormat="1" x14ac:dyDescent="0.25"/>
    <row r="524" s="18" customFormat="1" x14ac:dyDescent="0.25"/>
    <row r="525" s="18" customFormat="1" x14ac:dyDescent="0.25"/>
    <row r="526" s="18" customFormat="1" x14ac:dyDescent="0.25"/>
    <row r="527" s="18" customFormat="1" x14ac:dyDescent="0.25"/>
    <row r="528" s="16" customFormat="1" x14ac:dyDescent="0.25"/>
    <row r="529" s="16" customFormat="1" x14ac:dyDescent="0.25"/>
    <row r="530" s="16" customFormat="1" x14ac:dyDescent="0.25"/>
    <row r="531" s="16" customFormat="1" x14ac:dyDescent="0.25"/>
    <row r="532" s="16" customFormat="1" x14ac:dyDescent="0.25"/>
    <row r="533" s="16" customFormat="1" x14ac:dyDescent="0.25"/>
    <row r="534" s="16" customFormat="1" x14ac:dyDescent="0.25"/>
    <row r="535" s="16" customFormat="1" x14ac:dyDescent="0.25"/>
    <row r="536" s="16" customFormat="1" x14ac:dyDescent="0.25"/>
    <row r="537" s="16" customFormat="1" x14ac:dyDescent="0.25"/>
    <row r="538" s="16" customFormat="1" x14ac:dyDescent="0.25"/>
    <row r="539" s="16" customFormat="1" x14ac:dyDescent="0.25"/>
    <row r="540" s="16" customFormat="1" x14ac:dyDescent="0.25"/>
    <row r="541" s="16" customFormat="1" x14ac:dyDescent="0.25"/>
    <row r="542" s="16" customFormat="1" x14ac:dyDescent="0.25"/>
    <row r="543" s="16" customFormat="1" x14ac:dyDescent="0.25"/>
    <row r="544" s="16" customFormat="1" x14ac:dyDescent="0.25"/>
    <row r="545" s="16" customFormat="1" x14ac:dyDescent="0.25"/>
    <row r="546" s="16" customFormat="1" x14ac:dyDescent="0.25"/>
    <row r="547" s="16" customFormat="1" x14ac:dyDescent="0.25"/>
    <row r="548" s="16" customFormat="1" x14ac:dyDescent="0.25"/>
    <row r="549" s="16" customFormat="1" x14ac:dyDescent="0.25"/>
    <row r="550" s="16" customFormat="1" x14ac:dyDescent="0.25"/>
    <row r="551" s="16" customFormat="1" x14ac:dyDescent="0.25"/>
    <row r="552" s="16" customFormat="1" x14ac:dyDescent="0.25"/>
    <row r="553" s="16" customFormat="1" x14ac:dyDescent="0.25"/>
    <row r="554" s="16" customFormat="1" x14ac:dyDescent="0.25"/>
    <row r="555" s="16" customFormat="1" x14ac:dyDescent="0.25"/>
    <row r="556" s="16" customFormat="1" x14ac:dyDescent="0.25"/>
    <row r="557" s="16" customFormat="1" x14ac:dyDescent="0.25"/>
    <row r="558" s="16" customFormat="1" x14ac:dyDescent="0.25"/>
    <row r="559" s="16" customFormat="1" x14ac:dyDescent="0.25"/>
    <row r="560" s="16" customFormat="1" x14ac:dyDescent="0.25"/>
    <row r="561" s="16" customFormat="1" x14ac:dyDescent="0.25"/>
    <row r="562" s="16" customFormat="1" x14ac:dyDescent="0.25"/>
    <row r="563" s="16" customFormat="1" x14ac:dyDescent="0.25"/>
    <row r="564" s="16" customFormat="1" x14ac:dyDescent="0.25"/>
    <row r="565" s="16" customFormat="1" x14ac:dyDescent="0.25"/>
    <row r="566" s="16" customFormat="1" x14ac:dyDescent="0.25"/>
    <row r="567" s="16" customFormat="1" x14ac:dyDescent="0.25"/>
    <row r="568" s="16" customFormat="1" x14ac:dyDescent="0.25"/>
    <row r="569" s="16" customFormat="1" x14ac:dyDescent="0.25"/>
    <row r="570" s="16" customFormat="1" x14ac:dyDescent="0.25"/>
    <row r="571" s="16" customFormat="1" x14ac:dyDescent="0.25"/>
    <row r="572" s="16" customFormat="1" x14ac:dyDescent="0.25"/>
    <row r="573" s="16" customFormat="1" x14ac:dyDescent="0.25"/>
    <row r="574" s="16" customFormat="1" x14ac:dyDescent="0.25"/>
    <row r="575" s="16" customFormat="1" x14ac:dyDescent="0.25"/>
    <row r="576" s="16" customFormat="1" x14ac:dyDescent="0.25"/>
    <row r="577" s="16" customFormat="1" x14ac:dyDescent="0.25"/>
    <row r="578" s="16" customFormat="1" x14ac:dyDescent="0.25"/>
    <row r="579" s="16" customFormat="1" x14ac:dyDescent="0.25"/>
    <row r="580" s="16" customFormat="1" x14ac:dyDescent="0.25"/>
    <row r="581" s="16" customFormat="1" x14ac:dyDescent="0.25"/>
    <row r="582" s="16" customFormat="1" x14ac:dyDescent="0.25"/>
    <row r="583" s="16" customFormat="1" x14ac:dyDescent="0.25"/>
    <row r="584" s="16" customFormat="1" x14ac:dyDescent="0.25"/>
    <row r="585" s="16" customFormat="1" x14ac:dyDescent="0.25"/>
    <row r="586" s="16" customFormat="1" x14ac:dyDescent="0.25"/>
    <row r="587" s="16" customFormat="1" x14ac:dyDescent="0.25"/>
    <row r="588" s="16" customFormat="1" x14ac:dyDescent="0.25"/>
    <row r="589" s="16" customFormat="1" x14ac:dyDescent="0.25"/>
    <row r="590" s="16" customFormat="1" x14ac:dyDescent="0.25"/>
    <row r="591" s="16" customFormat="1" x14ac:dyDescent="0.25"/>
    <row r="592" s="16" customFormat="1" x14ac:dyDescent="0.25"/>
    <row r="593" s="16" customFormat="1" x14ac:dyDescent="0.25"/>
    <row r="594" s="16" customFormat="1" x14ac:dyDescent="0.25"/>
    <row r="595" s="16" customFormat="1" x14ac:dyDescent="0.25"/>
    <row r="596" s="16" customFormat="1" x14ac:dyDescent="0.25"/>
    <row r="597" s="16" customFormat="1" x14ac:dyDescent="0.25"/>
    <row r="598" s="16" customFormat="1" x14ac:dyDescent="0.25"/>
    <row r="599" s="16" customFormat="1" x14ac:dyDescent="0.25"/>
    <row r="600" s="16" customFormat="1" x14ac:dyDescent="0.25"/>
    <row r="601" s="16" customFormat="1" x14ac:dyDescent="0.25"/>
    <row r="602" s="16" customFormat="1" x14ac:dyDescent="0.25"/>
    <row r="603" s="16" customFormat="1" x14ac:dyDescent="0.25"/>
    <row r="604" s="16" customFormat="1" x14ac:dyDescent="0.25"/>
    <row r="605" s="16" customFormat="1" x14ac:dyDescent="0.25"/>
    <row r="606" s="16" customFormat="1" x14ac:dyDescent="0.25"/>
    <row r="607" s="16" customFormat="1" x14ac:dyDescent="0.25"/>
    <row r="608" s="16" customFormat="1" x14ac:dyDescent="0.25"/>
    <row r="609" s="16" customFormat="1" x14ac:dyDescent="0.25"/>
    <row r="610" s="16" customFormat="1" x14ac:dyDescent="0.25"/>
    <row r="611" s="16" customFormat="1" x14ac:dyDescent="0.25"/>
    <row r="612" s="16" customFormat="1" x14ac:dyDescent="0.25"/>
    <row r="613" s="16" customFormat="1" x14ac:dyDescent="0.25"/>
    <row r="614" s="16" customFormat="1" x14ac:dyDescent="0.25"/>
    <row r="615" s="16" customFormat="1" x14ac:dyDescent="0.25"/>
    <row r="616" s="16" customFormat="1" x14ac:dyDescent="0.25"/>
    <row r="617" s="16" customFormat="1" x14ac:dyDescent="0.25"/>
    <row r="618" s="16" customFormat="1" x14ac:dyDescent="0.25"/>
    <row r="619" s="16" customFormat="1" x14ac:dyDescent="0.25"/>
    <row r="620" s="16" customFormat="1" x14ac:dyDescent="0.25"/>
    <row r="621" s="16" customFormat="1" x14ac:dyDescent="0.25"/>
    <row r="622" s="16" customFormat="1" x14ac:dyDescent="0.25"/>
    <row r="623" s="16" customFormat="1" x14ac:dyDescent="0.25"/>
    <row r="624" s="16" customFormat="1" x14ac:dyDescent="0.25"/>
    <row r="625" s="16" customFormat="1" x14ac:dyDescent="0.25"/>
    <row r="626" s="16" customFormat="1" x14ac:dyDescent="0.25"/>
    <row r="627" s="16" customFormat="1" x14ac:dyDescent="0.25"/>
    <row r="628" s="16" customFormat="1" x14ac:dyDescent="0.25"/>
    <row r="629" s="16" customFormat="1" x14ac:dyDescent="0.25"/>
    <row r="630" s="16" customFormat="1" x14ac:dyDescent="0.25"/>
    <row r="631" s="16" customFormat="1" x14ac:dyDescent="0.25"/>
    <row r="632" s="16" customFormat="1" x14ac:dyDescent="0.25"/>
    <row r="633" s="16" customFormat="1" x14ac:dyDescent="0.25"/>
    <row r="634" s="16" customFormat="1" x14ac:dyDescent="0.25"/>
    <row r="635" s="16" customFormat="1" x14ac:dyDescent="0.25"/>
    <row r="636" s="16" customFormat="1" x14ac:dyDescent="0.25"/>
    <row r="637" s="16" customFormat="1" x14ac:dyDescent="0.25"/>
    <row r="638" s="16" customFormat="1" x14ac:dyDescent="0.25"/>
    <row r="639" s="16" customFormat="1" x14ac:dyDescent="0.25"/>
    <row r="640" s="16" customFormat="1" x14ac:dyDescent="0.25"/>
    <row r="641" s="16" customFormat="1" x14ac:dyDescent="0.25"/>
    <row r="642" s="16" customFormat="1" x14ac:dyDescent="0.25"/>
    <row r="643" s="16" customFormat="1" x14ac:dyDescent="0.25"/>
    <row r="644" s="16" customFormat="1" x14ac:dyDescent="0.25"/>
    <row r="645" s="16" customFormat="1" x14ac:dyDescent="0.25"/>
    <row r="646" s="16" customFormat="1" x14ac:dyDescent="0.25"/>
    <row r="647" s="16" customFormat="1" x14ac:dyDescent="0.25"/>
    <row r="648" s="16" customFormat="1" x14ac:dyDescent="0.25"/>
    <row r="649" s="16" customFormat="1" x14ac:dyDescent="0.25"/>
    <row r="650" s="16" customFormat="1" x14ac:dyDescent="0.25"/>
    <row r="651" s="16" customFormat="1" x14ac:dyDescent="0.25"/>
    <row r="652" s="16" customFormat="1" x14ac:dyDescent="0.25"/>
    <row r="653" s="16" customFormat="1" x14ac:dyDescent="0.25"/>
    <row r="654" s="16" customFormat="1" x14ac:dyDescent="0.25"/>
    <row r="655" s="16" customFormat="1" x14ac:dyDescent="0.25"/>
    <row r="656" s="16" customFormat="1" x14ac:dyDescent="0.25"/>
    <row r="657" s="16" customFormat="1" x14ac:dyDescent="0.25"/>
    <row r="658" s="16" customFormat="1" x14ac:dyDescent="0.25"/>
    <row r="659" s="16" customFormat="1" x14ac:dyDescent="0.25"/>
    <row r="660" s="16" customFormat="1" x14ac:dyDescent="0.25"/>
    <row r="661" s="16" customFormat="1" x14ac:dyDescent="0.25"/>
    <row r="662" s="16" customFormat="1" x14ac:dyDescent="0.25"/>
    <row r="663" s="16" customFormat="1" x14ac:dyDescent="0.25"/>
    <row r="664" s="16" customFormat="1" x14ac:dyDescent="0.25"/>
    <row r="665" s="16" customFormat="1" x14ac:dyDescent="0.25"/>
    <row r="666" s="16" customFormat="1" x14ac:dyDescent="0.25"/>
    <row r="667" s="16" customFormat="1" x14ac:dyDescent="0.25"/>
    <row r="668" s="16" customFormat="1" x14ac:dyDescent="0.25"/>
    <row r="669" s="16" customFormat="1" x14ac:dyDescent="0.25"/>
    <row r="670" s="16" customFormat="1" x14ac:dyDescent="0.25"/>
    <row r="671" s="16" customFormat="1" x14ac:dyDescent="0.25"/>
    <row r="672" s="16" customFormat="1" x14ac:dyDescent="0.25"/>
    <row r="673" s="16" customFormat="1" x14ac:dyDescent="0.25"/>
    <row r="674" s="16" customFormat="1" x14ac:dyDescent="0.25"/>
    <row r="675" s="16" customFormat="1" x14ac:dyDescent="0.25"/>
    <row r="676" s="16" customFormat="1" x14ac:dyDescent="0.25"/>
    <row r="677" s="16" customFormat="1" x14ac:dyDescent="0.25"/>
    <row r="678" s="16" customFormat="1" x14ac:dyDescent="0.25"/>
    <row r="679" s="16" customFormat="1" x14ac:dyDescent="0.25"/>
    <row r="680" s="16" customFormat="1" x14ac:dyDescent="0.25"/>
    <row r="681" s="16" customFormat="1" x14ac:dyDescent="0.25"/>
    <row r="682" s="16" customFormat="1" x14ac:dyDescent="0.25"/>
    <row r="683" s="16" customFormat="1" x14ac:dyDescent="0.25"/>
    <row r="684" s="16" customFormat="1" x14ac:dyDescent="0.25"/>
    <row r="685" s="16" customFormat="1" x14ac:dyDescent="0.25"/>
    <row r="686" s="16" customFormat="1" x14ac:dyDescent="0.25"/>
    <row r="687" s="16" customFormat="1" x14ac:dyDescent="0.25"/>
    <row r="688" s="16" customFormat="1" x14ac:dyDescent="0.25"/>
    <row r="689" s="16" customFormat="1" x14ac:dyDescent="0.25"/>
    <row r="690" s="16" customFormat="1" x14ac:dyDescent="0.25"/>
    <row r="691" s="16" customFormat="1" x14ac:dyDescent="0.25"/>
    <row r="692" s="16" customFormat="1" x14ac:dyDescent="0.25"/>
    <row r="693" s="16" customFormat="1" x14ac:dyDescent="0.25"/>
    <row r="694" s="16" customFormat="1" x14ac:dyDescent="0.25"/>
    <row r="695" s="16" customFormat="1" x14ac:dyDescent="0.25"/>
    <row r="696" s="16" customFormat="1" x14ac:dyDescent="0.25"/>
    <row r="697" s="16" customFormat="1" x14ac:dyDescent="0.25"/>
    <row r="698" s="16" customFormat="1" x14ac:dyDescent="0.25"/>
    <row r="699" s="16" customFormat="1" x14ac:dyDescent="0.25"/>
    <row r="700" s="16" customFormat="1" x14ac:dyDescent="0.25"/>
    <row r="701" s="16" customFormat="1" x14ac:dyDescent="0.25"/>
    <row r="702" s="16" customFormat="1" x14ac:dyDescent="0.25"/>
    <row r="703" s="16" customFormat="1" x14ac:dyDescent="0.25"/>
  </sheetData>
  <sheetProtection algorithmName="SHA-512" hashValue="8FZimCMOywram8YJfrRMJDxkMUWE1Q1TEMeCn7gBNgm0lkSa6Tj2+pYmsTlfDNPg+6h492ibTQP+iU6J6fnlRQ==" saltValue="P+GIo3Am3OR3G9tm05E/Kg==" spinCount="100000" sheet="1" objects="1" scenarios="1"/>
  <protectedRanges>
    <protectedRange sqref="C6:C10" name="Oblast1_1"/>
  </protectedRanges>
  <mergeCells count="54">
    <mergeCell ref="H128:I128"/>
    <mergeCell ref="H99:I99"/>
    <mergeCell ref="H100:I100"/>
    <mergeCell ref="A101:A128"/>
    <mergeCell ref="B101:J101"/>
    <mergeCell ref="E102:J106"/>
    <mergeCell ref="B107:J107"/>
    <mergeCell ref="H108:J108"/>
    <mergeCell ref="G109:G117"/>
    <mergeCell ref="H112:J112"/>
    <mergeCell ref="H115:J115"/>
    <mergeCell ref="H116:I116"/>
    <mergeCell ref="H117:I117"/>
    <mergeCell ref="B118:J118"/>
    <mergeCell ref="H119:J119"/>
    <mergeCell ref="G120:G128"/>
    <mergeCell ref="H123:J123"/>
    <mergeCell ref="H126:J126"/>
    <mergeCell ref="H127:I127"/>
    <mergeCell ref="A74:A100"/>
    <mergeCell ref="B74:C74"/>
    <mergeCell ref="D74:E74"/>
    <mergeCell ref="F74:J78"/>
    <mergeCell ref="B79:J79"/>
    <mergeCell ref="H80:J80"/>
    <mergeCell ref="G81:G89"/>
    <mergeCell ref="H84:J84"/>
    <mergeCell ref="H87:J87"/>
    <mergeCell ref="H88:I88"/>
    <mergeCell ref="H89:I89"/>
    <mergeCell ref="B90:J90"/>
    <mergeCell ref="H91:J91"/>
    <mergeCell ref="G92:G100"/>
    <mergeCell ref="H95:J95"/>
    <mergeCell ref="H98:J98"/>
    <mergeCell ref="A62:A73"/>
    <mergeCell ref="F62:F64"/>
    <mergeCell ref="B65:E65"/>
    <mergeCell ref="F65:F67"/>
    <mergeCell ref="B68:E68"/>
    <mergeCell ref="E69:E73"/>
    <mergeCell ref="E12:L18"/>
    <mergeCell ref="B13:D18"/>
    <mergeCell ref="A52:A61"/>
    <mergeCell ref="E52:H52"/>
    <mergeCell ref="E53:F54"/>
    <mergeCell ref="E55:F56"/>
    <mergeCell ref="E57:F60"/>
    <mergeCell ref="A10:B10"/>
    <mergeCell ref="A1:M3"/>
    <mergeCell ref="B4:D5"/>
    <mergeCell ref="A6:B6"/>
    <mergeCell ref="A7:B7"/>
    <mergeCell ref="A8:B8"/>
  </mergeCells>
  <dataValidations count="2">
    <dataValidation type="list" allowBlank="1" showInputMessage="1" showErrorMessage="1" sqref="C7" xr:uid="{E011EE6D-E722-4F69-859C-62E37B50060B}">
      <formula1>$G$55:$G$56</formula1>
    </dataValidation>
    <dataValidation type="list" allowBlank="1" showInputMessage="1" showErrorMessage="1" sqref="C10" xr:uid="{A40DA91F-17B6-4B30-AB41-CE55159117CA}">
      <formula1>$G$53:$G$54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0682-7456-431B-8C98-272306A74D1A}">
  <sheetPr codeName="List5">
    <pageSetUpPr fitToPage="1"/>
  </sheetPr>
  <dimension ref="A1:BT703"/>
  <sheetViews>
    <sheetView topLeftCell="A13" zoomScale="70" zoomScaleNormal="70" workbookViewId="0">
      <selection activeCell="C9" sqref="C9"/>
    </sheetView>
  </sheetViews>
  <sheetFormatPr defaultColWidth="9.140625" defaultRowHeight="15" x14ac:dyDescent="0.25"/>
  <cols>
    <col min="1" max="1" width="7.28515625" style="14" customWidth="1"/>
    <col min="2" max="2" width="44.85546875" style="14" customWidth="1"/>
    <col min="3" max="3" width="29.42578125" style="14" customWidth="1"/>
    <col min="4" max="4" width="12.5703125" style="14" customWidth="1"/>
    <col min="5" max="5" width="11.42578125" style="14" customWidth="1"/>
    <col min="6" max="9" width="9.140625" style="14"/>
    <col min="10" max="10" width="16.5703125" style="14" bestFit="1" customWidth="1"/>
    <col min="11" max="11" width="9.140625" style="14"/>
    <col min="12" max="12" width="6.5703125" style="14" customWidth="1"/>
    <col min="13" max="13" width="6.42578125" style="14" customWidth="1"/>
    <col min="14" max="15" width="9.140625" style="15"/>
    <col min="16" max="72" width="9.140625" style="16"/>
    <col min="73" max="16384" width="9.140625" style="14"/>
  </cols>
  <sheetData>
    <row r="1" spans="1:13" ht="9.9499999999999993" customHeigh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ht="9.9499999999999993" customHeigh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ht="9.9499999999999993" customHeight="1" thickBot="1" x14ac:dyDescent="0.3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8"/>
    </row>
    <row r="4" spans="1:13" x14ac:dyDescent="0.25">
      <c r="A4" s="1"/>
      <c r="B4" s="59" t="s">
        <v>1</v>
      </c>
      <c r="C4" s="59"/>
      <c r="D4" s="59"/>
      <c r="E4" s="11"/>
      <c r="F4" s="11"/>
      <c r="G4" s="11"/>
      <c r="H4" s="11"/>
      <c r="I4" s="11"/>
      <c r="J4" s="11"/>
      <c r="K4" s="11"/>
      <c r="L4" s="11"/>
      <c r="M4" s="2"/>
    </row>
    <row r="5" spans="1:13" x14ac:dyDescent="0.25">
      <c r="A5" s="1"/>
      <c r="B5" s="59"/>
      <c r="C5" s="59"/>
      <c r="D5" s="59"/>
      <c r="E5" s="11"/>
      <c r="F5" s="11"/>
      <c r="G5" s="11"/>
      <c r="H5" s="11"/>
      <c r="I5" s="11"/>
      <c r="J5" s="11"/>
      <c r="K5" s="11"/>
      <c r="L5" s="11"/>
      <c r="M5" s="2"/>
    </row>
    <row r="6" spans="1:13" x14ac:dyDescent="0.25">
      <c r="A6" s="48" t="s">
        <v>2</v>
      </c>
      <c r="B6" s="49"/>
      <c r="C6" s="3">
        <v>-15</v>
      </c>
      <c r="D6" s="9" t="s">
        <v>3</v>
      </c>
      <c r="E6" s="11"/>
      <c r="F6" s="11"/>
      <c r="G6" s="11"/>
      <c r="H6" s="11"/>
      <c r="I6" s="11"/>
      <c r="J6" s="11"/>
      <c r="K6" s="11"/>
      <c r="L6" s="11"/>
      <c r="M6" s="2"/>
    </row>
    <row r="7" spans="1:13" x14ac:dyDescent="0.25">
      <c r="A7" s="48" t="s">
        <v>4</v>
      </c>
      <c r="B7" s="49"/>
      <c r="C7" s="3">
        <v>15</v>
      </c>
      <c r="D7" s="9" t="s">
        <v>3</v>
      </c>
      <c r="E7" s="11"/>
      <c r="F7" s="11"/>
      <c r="G7" s="11"/>
      <c r="H7" s="11"/>
      <c r="I7" s="11"/>
      <c r="J7" s="11"/>
      <c r="K7" s="11"/>
      <c r="L7" s="11"/>
      <c r="M7" s="2"/>
    </row>
    <row r="8" spans="1:13" x14ac:dyDescent="0.25">
      <c r="A8" s="48" t="s">
        <v>5</v>
      </c>
      <c r="B8" s="49"/>
      <c r="C8" s="3">
        <v>9.5</v>
      </c>
      <c r="D8" s="9" t="s">
        <v>6</v>
      </c>
      <c r="E8" s="11"/>
      <c r="F8" s="11"/>
      <c r="G8" s="11"/>
      <c r="H8" s="11"/>
      <c r="I8" s="11"/>
      <c r="J8" s="11"/>
      <c r="K8" s="11"/>
      <c r="L8" s="11"/>
      <c r="M8" s="2"/>
    </row>
    <row r="9" spans="1:13" x14ac:dyDescent="0.25">
      <c r="A9" s="12"/>
      <c r="B9" s="13" t="s">
        <v>7</v>
      </c>
      <c r="C9" s="3">
        <v>4</v>
      </c>
      <c r="D9" s="9" t="s">
        <v>8</v>
      </c>
      <c r="E9" s="11"/>
      <c r="F9" s="11"/>
      <c r="G9" s="11"/>
      <c r="H9" s="11"/>
      <c r="I9" s="11"/>
      <c r="J9" s="11"/>
      <c r="K9" s="11"/>
      <c r="L9" s="11"/>
      <c r="M9" s="2"/>
    </row>
    <row r="10" spans="1:13" x14ac:dyDescent="0.25">
      <c r="A10" s="48" t="s">
        <v>9</v>
      </c>
      <c r="B10" s="49"/>
      <c r="C10" s="3" t="s">
        <v>10</v>
      </c>
      <c r="D10" s="9" t="s">
        <v>8</v>
      </c>
      <c r="E10" s="11"/>
      <c r="F10" s="11"/>
      <c r="G10" s="11"/>
      <c r="H10" s="11"/>
      <c r="I10" s="11"/>
      <c r="J10" s="11"/>
      <c r="K10" s="11"/>
      <c r="L10" s="11"/>
      <c r="M10" s="2"/>
    </row>
    <row r="11" spans="1:13" x14ac:dyDescent="0.25">
      <c r="A11" s="4"/>
      <c r="B11" s="13" t="s">
        <v>11</v>
      </c>
      <c r="C11" s="17">
        <f>D64</f>
        <v>10.5</v>
      </c>
      <c r="D11" s="9" t="s">
        <v>6</v>
      </c>
      <c r="E11" s="11"/>
      <c r="F11" s="11"/>
      <c r="G11" s="11"/>
      <c r="H11" s="11"/>
      <c r="I11" s="11"/>
      <c r="J11" s="11"/>
      <c r="K11" s="11"/>
      <c r="L11" s="11"/>
      <c r="M11" s="2"/>
    </row>
    <row r="12" spans="1:13" ht="15" customHeight="1" x14ac:dyDescent="0.25">
      <c r="A12" s="5"/>
      <c r="B12" s="10"/>
      <c r="C12" s="10"/>
      <c r="D12" s="10"/>
      <c r="E12" s="60" t="s">
        <v>12</v>
      </c>
      <c r="F12" s="60"/>
      <c r="G12" s="60"/>
      <c r="H12" s="60"/>
      <c r="I12" s="60"/>
      <c r="J12" s="60"/>
      <c r="K12" s="60"/>
      <c r="L12" s="60"/>
      <c r="M12" s="2"/>
    </row>
    <row r="13" spans="1:13" x14ac:dyDescent="0.25">
      <c r="A13" s="1"/>
      <c r="B13" s="61" t="s">
        <v>13</v>
      </c>
      <c r="C13" s="62"/>
      <c r="D13" s="62"/>
      <c r="E13" s="60"/>
      <c r="F13" s="60"/>
      <c r="G13" s="60"/>
      <c r="H13" s="60"/>
      <c r="I13" s="60"/>
      <c r="J13" s="60"/>
      <c r="K13" s="60"/>
      <c r="L13" s="60"/>
      <c r="M13" s="2"/>
    </row>
    <row r="14" spans="1:13" x14ac:dyDescent="0.25">
      <c r="A14" s="1"/>
      <c r="B14" s="62"/>
      <c r="C14" s="62"/>
      <c r="D14" s="62"/>
      <c r="E14" s="60"/>
      <c r="F14" s="60"/>
      <c r="G14" s="60"/>
      <c r="H14" s="60"/>
      <c r="I14" s="60"/>
      <c r="J14" s="60"/>
      <c r="K14" s="60"/>
      <c r="L14" s="60"/>
      <c r="M14" s="2"/>
    </row>
    <row r="15" spans="1:13" x14ac:dyDescent="0.25">
      <c r="A15" s="1"/>
      <c r="B15" s="62"/>
      <c r="C15" s="62"/>
      <c r="D15" s="62"/>
      <c r="E15" s="60"/>
      <c r="F15" s="60"/>
      <c r="G15" s="60"/>
      <c r="H15" s="60"/>
      <c r="I15" s="60"/>
      <c r="J15" s="60"/>
      <c r="K15" s="60"/>
      <c r="L15" s="60"/>
      <c r="M15" s="2"/>
    </row>
    <row r="16" spans="1:13" x14ac:dyDescent="0.25">
      <c r="A16" s="1"/>
      <c r="B16" s="62"/>
      <c r="C16" s="62"/>
      <c r="D16" s="62"/>
      <c r="E16" s="60"/>
      <c r="F16" s="60"/>
      <c r="G16" s="60"/>
      <c r="H16" s="60"/>
      <c r="I16" s="60"/>
      <c r="J16" s="60"/>
      <c r="K16" s="60"/>
      <c r="L16" s="60"/>
      <c r="M16" s="2"/>
    </row>
    <row r="17" spans="1:13" x14ac:dyDescent="0.25">
      <c r="A17" s="1"/>
      <c r="B17" s="62"/>
      <c r="C17" s="62"/>
      <c r="D17" s="62"/>
      <c r="E17" s="60"/>
      <c r="F17" s="60"/>
      <c r="G17" s="60"/>
      <c r="H17" s="60"/>
      <c r="I17" s="60"/>
      <c r="J17" s="60"/>
      <c r="K17" s="60"/>
      <c r="L17" s="60"/>
      <c r="M17" s="2"/>
    </row>
    <row r="18" spans="1:13" x14ac:dyDescent="0.25">
      <c r="A18" s="1"/>
      <c r="B18" s="62"/>
      <c r="C18" s="62"/>
      <c r="D18" s="62"/>
      <c r="E18" s="60"/>
      <c r="F18" s="60"/>
      <c r="G18" s="60"/>
      <c r="H18" s="60"/>
      <c r="I18" s="60"/>
      <c r="J18" s="60"/>
      <c r="K18" s="60"/>
      <c r="L18" s="60"/>
      <c r="M18" s="2"/>
    </row>
    <row r="19" spans="1:13" x14ac:dyDescent="0.25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</row>
    <row r="20" spans="1:13" x14ac:dyDescent="0.25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</row>
    <row r="21" spans="1:13" x14ac:dyDescent="0.25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</row>
    <row r="22" spans="1:13" x14ac:dyDescent="0.25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</row>
    <row r="23" spans="1:13" x14ac:dyDescent="0.25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</row>
    <row r="24" spans="1:13" x14ac:dyDescent="0.25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</row>
    <row r="25" spans="1:13" x14ac:dyDescent="0.25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</row>
    <row r="26" spans="1:13" x14ac:dyDescent="0.25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</row>
    <row r="27" spans="1:13" x14ac:dyDescent="0.25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</row>
    <row r="28" spans="1:13" x14ac:dyDescent="0.25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</row>
    <row r="29" spans="1:13" x14ac:dyDescent="0.25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</row>
    <row r="30" spans="1:13" x14ac:dyDescent="0.25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</row>
    <row r="31" spans="1:13" x14ac:dyDescent="0.25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</row>
    <row r="32" spans="1:13" x14ac:dyDescent="0.25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</row>
    <row r="33" spans="1:13" x14ac:dyDescent="0.25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</row>
    <row r="34" spans="1:13" x14ac:dyDescent="0.25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</row>
    <row r="35" spans="1:13" x14ac:dyDescent="0.25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</row>
    <row r="36" spans="1:13" x14ac:dyDescent="0.25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</row>
    <row r="37" spans="1:13" x14ac:dyDescent="0.25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</row>
    <row r="38" spans="1:13" x14ac:dyDescent="0.25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</row>
    <row r="39" spans="1:13" x14ac:dyDescent="0.25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</row>
    <row r="40" spans="1:13" x14ac:dyDescent="0.25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</row>
    <row r="41" spans="1:13" x14ac:dyDescent="0.25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</row>
    <row r="42" spans="1:13" x14ac:dyDescent="0.25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</row>
    <row r="43" spans="1:13" ht="15.75" thickBot="1" x14ac:dyDescent="0.3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16" customForma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 s="16" customForma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 s="16" customForma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s="16" customForma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 s="16" customFormat="1" x14ac:dyDescent="0.25">
      <c r="A51" s="20"/>
      <c r="B51" s="20"/>
      <c r="C51" s="20"/>
    </row>
    <row r="52" spans="1:13" s="16" customFormat="1" x14ac:dyDescent="0.25">
      <c r="A52" s="63" t="s">
        <v>14</v>
      </c>
      <c r="B52" s="21" t="s">
        <v>15</v>
      </c>
      <c r="C52" s="21" t="s">
        <v>16</v>
      </c>
      <c r="D52" s="21" t="s">
        <v>17</v>
      </c>
      <c r="E52" s="64" t="s">
        <v>18</v>
      </c>
      <c r="F52" s="64"/>
      <c r="G52" s="64"/>
      <c r="H52" s="64"/>
    </row>
    <row r="53" spans="1:13" s="16" customFormat="1" x14ac:dyDescent="0.25">
      <c r="A53" s="63"/>
      <c r="B53" s="22">
        <v>-20</v>
      </c>
      <c r="C53" s="47"/>
      <c r="D53" s="23">
        <f>C53+6</f>
        <v>6</v>
      </c>
      <c r="E53" s="65" t="s">
        <v>19</v>
      </c>
      <c r="F53" s="65"/>
      <c r="G53" s="24" t="s">
        <v>10</v>
      </c>
    </row>
    <row r="54" spans="1:13" s="16" customFormat="1" x14ac:dyDescent="0.25">
      <c r="A54" s="63"/>
      <c r="B54" s="22">
        <v>-15</v>
      </c>
      <c r="C54" s="46">
        <v>3.657</v>
      </c>
      <c r="D54" s="23">
        <f t="shared" ref="D54:D60" si="0">C54+6</f>
        <v>9.657</v>
      </c>
      <c r="E54" s="65"/>
      <c r="F54" s="65"/>
      <c r="G54" s="24" t="s">
        <v>20</v>
      </c>
    </row>
    <row r="55" spans="1:13" s="16" customFormat="1" x14ac:dyDescent="0.25">
      <c r="A55" s="63"/>
      <c r="B55" s="22">
        <v>-7</v>
      </c>
      <c r="C55" s="46">
        <v>5.4927971592828033</v>
      </c>
      <c r="D55" s="23">
        <f t="shared" si="0"/>
        <v>11.492797159282803</v>
      </c>
      <c r="E55" s="65" t="s">
        <v>21</v>
      </c>
      <c r="F55" s="65"/>
      <c r="G55" s="24">
        <v>15</v>
      </c>
    </row>
    <row r="56" spans="1:13" s="16" customFormat="1" x14ac:dyDescent="0.25">
      <c r="A56" s="63"/>
      <c r="B56" s="22">
        <v>2</v>
      </c>
      <c r="C56" s="46">
        <v>7.2846730119692165</v>
      </c>
      <c r="D56" s="23">
        <f t="shared" si="0"/>
        <v>13.284673011969216</v>
      </c>
      <c r="E56" s="65"/>
      <c r="F56" s="65"/>
      <c r="G56" s="24">
        <v>20</v>
      </c>
    </row>
    <row r="57" spans="1:13" s="16" customFormat="1" x14ac:dyDescent="0.25">
      <c r="A57" s="63"/>
      <c r="B57" s="22">
        <v>7</v>
      </c>
      <c r="C57" s="46">
        <v>9.6890000000000001</v>
      </c>
      <c r="D57" s="23">
        <f t="shared" si="0"/>
        <v>15.689</v>
      </c>
      <c r="E57" s="65" t="s">
        <v>22</v>
      </c>
      <c r="F57" s="65"/>
      <c r="G57" s="24">
        <v>-12</v>
      </c>
    </row>
    <row r="58" spans="1:13" s="16" customFormat="1" x14ac:dyDescent="0.25">
      <c r="A58" s="63"/>
      <c r="B58" s="22">
        <v>14</v>
      </c>
      <c r="C58" s="46">
        <v>9.7895199364053305</v>
      </c>
      <c r="D58" s="23">
        <f t="shared" si="0"/>
        <v>15.78951993640533</v>
      </c>
      <c r="E58" s="65"/>
      <c r="F58" s="65"/>
      <c r="G58" s="24">
        <v>-15</v>
      </c>
    </row>
    <row r="59" spans="1:13" s="16" customFormat="1" x14ac:dyDescent="0.25">
      <c r="A59" s="63"/>
      <c r="B59" s="22">
        <v>25</v>
      </c>
      <c r="C59" s="46">
        <v>8.6029999999999998</v>
      </c>
      <c r="D59" s="23">
        <f t="shared" si="0"/>
        <v>14.603</v>
      </c>
      <c r="E59" s="65"/>
      <c r="F59" s="65"/>
      <c r="G59" s="24">
        <v>-17</v>
      </c>
    </row>
    <row r="60" spans="1:13" s="16" customFormat="1" x14ac:dyDescent="0.25">
      <c r="A60" s="63"/>
      <c r="B60" s="22">
        <v>35</v>
      </c>
      <c r="C60" s="46">
        <v>8.9473091059258962</v>
      </c>
      <c r="D60" s="23">
        <f t="shared" si="0"/>
        <v>14.947309105925896</v>
      </c>
      <c r="E60" s="65"/>
      <c r="F60" s="65"/>
      <c r="G60" s="24">
        <v>-20</v>
      </c>
    </row>
    <row r="61" spans="1:13" s="16" customFormat="1" x14ac:dyDescent="0.25">
      <c r="A61" s="63"/>
      <c r="B61" s="26"/>
      <c r="C61" s="27"/>
      <c r="D61" s="23"/>
    </row>
    <row r="62" spans="1:13" s="16" customFormat="1" ht="15" customHeight="1" x14ac:dyDescent="0.25">
      <c r="A62" s="63" t="s">
        <v>23</v>
      </c>
      <c r="B62" s="24" t="s">
        <v>24</v>
      </c>
      <c r="C62" s="28" t="s">
        <v>25</v>
      </c>
      <c r="D62" s="28" t="s">
        <v>26</v>
      </c>
      <c r="E62" s="24"/>
      <c r="F62" s="68" t="s">
        <v>27</v>
      </c>
      <c r="G62" s="19" t="s">
        <v>25</v>
      </c>
      <c r="H62" s="19" t="s">
        <v>26</v>
      </c>
    </row>
    <row r="63" spans="1:13" s="16" customFormat="1" ht="15" customHeight="1" x14ac:dyDescent="0.25">
      <c r="A63" s="63"/>
      <c r="B63" s="29" t="s">
        <v>28</v>
      </c>
      <c r="C63" s="28">
        <f>C7</f>
        <v>15</v>
      </c>
      <c r="D63" s="28">
        <f>C6</f>
        <v>-15</v>
      </c>
      <c r="E63" s="28" t="s">
        <v>3</v>
      </c>
      <c r="F63" s="68"/>
      <c r="G63" s="30">
        <v>-15</v>
      </c>
      <c r="H63" s="19">
        <f>D64</f>
        <v>10.5</v>
      </c>
    </row>
    <row r="64" spans="1:13" s="16" customFormat="1" ht="15.75" customHeight="1" x14ac:dyDescent="0.25">
      <c r="A64" s="63"/>
      <c r="B64" s="29" t="s">
        <v>5</v>
      </c>
      <c r="C64" s="31">
        <v>0</v>
      </c>
      <c r="D64" s="28">
        <f>IF(C10="OTOPNÁ TĚLESA",(C8+0.25*C9)*1.1,(C8+0.25*C9*1))</f>
        <v>10.5</v>
      </c>
      <c r="E64" s="28" t="s">
        <v>6</v>
      </c>
      <c r="F64" s="68"/>
      <c r="G64" s="19">
        <f>D63</f>
        <v>-15</v>
      </c>
      <c r="H64" s="19">
        <f>D64</f>
        <v>10.5</v>
      </c>
    </row>
    <row r="65" spans="1:10" s="16" customFormat="1" ht="15" customHeight="1" x14ac:dyDescent="0.25">
      <c r="A65" s="63"/>
      <c r="B65" s="64" t="s">
        <v>29</v>
      </c>
      <c r="C65" s="64"/>
      <c r="D65" s="64"/>
      <c r="E65" s="64"/>
      <c r="F65" s="68" t="s">
        <v>30</v>
      </c>
      <c r="G65" s="19" t="s">
        <v>25</v>
      </c>
      <c r="H65" s="19" t="s">
        <v>26</v>
      </c>
    </row>
    <row r="66" spans="1:10" s="16" customFormat="1" ht="15" customHeight="1" x14ac:dyDescent="0.25">
      <c r="A66" s="63"/>
      <c r="B66" s="19" t="s">
        <v>25</v>
      </c>
      <c r="C66" s="19">
        <f>C63</f>
        <v>15</v>
      </c>
      <c r="D66" s="32">
        <f>D63</f>
        <v>-15</v>
      </c>
      <c r="E66" s="19">
        <f>D63</f>
        <v>-15</v>
      </c>
      <c r="F66" s="68"/>
      <c r="G66" s="33">
        <f>G64</f>
        <v>-15</v>
      </c>
      <c r="H66" s="19">
        <f>H63</f>
        <v>10.5</v>
      </c>
    </row>
    <row r="67" spans="1:10" s="16" customFormat="1" ht="15.75" customHeight="1" x14ac:dyDescent="0.25">
      <c r="A67" s="63"/>
      <c r="B67" s="19" t="s">
        <v>26</v>
      </c>
      <c r="C67" s="32">
        <f>C64</f>
        <v>0</v>
      </c>
      <c r="D67" s="19">
        <f>D64</f>
        <v>10.5</v>
      </c>
      <c r="E67" s="32">
        <f>C64</f>
        <v>0</v>
      </c>
      <c r="F67" s="68"/>
      <c r="G67" s="19">
        <f>G64</f>
        <v>-15</v>
      </c>
      <c r="H67" s="30">
        <v>0</v>
      </c>
    </row>
    <row r="68" spans="1:10" s="16" customFormat="1" ht="15" customHeight="1" x14ac:dyDescent="0.25">
      <c r="A68" s="63"/>
      <c r="B68" s="64" t="s">
        <v>31</v>
      </c>
      <c r="C68" s="64"/>
      <c r="D68" s="64"/>
      <c r="E68" s="64"/>
    </row>
    <row r="69" spans="1:10" s="16" customFormat="1" ht="15" customHeight="1" x14ac:dyDescent="0.25">
      <c r="A69" s="63"/>
      <c r="B69" s="19" t="s">
        <v>32</v>
      </c>
      <c r="C69" s="34" t="s">
        <v>25</v>
      </c>
      <c r="D69" s="35" t="s">
        <v>26</v>
      </c>
      <c r="E69" s="67"/>
    </row>
    <row r="70" spans="1:10" s="16" customFormat="1" ht="15" customHeight="1" x14ac:dyDescent="0.25">
      <c r="A70" s="63"/>
      <c r="B70" s="34">
        <v>1</v>
      </c>
      <c r="C70" s="34">
        <f>C63</f>
        <v>15</v>
      </c>
      <c r="D70" s="35">
        <f>C64</f>
        <v>0</v>
      </c>
      <c r="E70" s="67"/>
    </row>
    <row r="71" spans="1:10" s="16" customFormat="1" ht="15.75" customHeight="1" x14ac:dyDescent="0.25">
      <c r="A71" s="63"/>
      <c r="B71" s="34">
        <v>2</v>
      </c>
      <c r="C71" s="34">
        <f>D63</f>
        <v>-15</v>
      </c>
      <c r="D71" s="34">
        <f>D64</f>
        <v>10.5</v>
      </c>
      <c r="E71" s="67"/>
    </row>
    <row r="72" spans="1:10" s="16" customFormat="1" x14ac:dyDescent="0.25">
      <c r="A72" s="63"/>
      <c r="B72" s="36"/>
      <c r="C72" s="36" t="s">
        <v>33</v>
      </c>
      <c r="D72" s="36" t="s">
        <v>34</v>
      </c>
      <c r="E72" s="67"/>
    </row>
    <row r="73" spans="1:10" s="16" customFormat="1" x14ac:dyDescent="0.25">
      <c r="A73" s="63"/>
      <c r="B73" s="19" t="s">
        <v>35</v>
      </c>
      <c r="C73" s="37" cm="1">
        <f t="array" ref="C73:D73">LINEST(D70:D71,C70:C71,1)</f>
        <v>-0.35</v>
      </c>
      <c r="D73" s="38">
        <v>5.25</v>
      </c>
      <c r="E73" s="67"/>
    </row>
    <row r="74" spans="1:10" s="16" customFormat="1" ht="15" customHeight="1" x14ac:dyDescent="0.25">
      <c r="A74" s="63" t="s">
        <v>36</v>
      </c>
      <c r="B74" s="69" t="s">
        <v>16</v>
      </c>
      <c r="C74" s="69"/>
      <c r="D74" s="69" t="s">
        <v>37</v>
      </c>
      <c r="E74" s="69"/>
      <c r="F74" s="63"/>
      <c r="G74" s="63"/>
      <c r="H74" s="63"/>
      <c r="I74" s="63"/>
      <c r="J74" s="63"/>
    </row>
    <row r="75" spans="1:10" s="16" customFormat="1" ht="15" customHeight="1" x14ac:dyDescent="0.25">
      <c r="A75" s="63"/>
      <c r="B75" s="31" t="s">
        <v>25</v>
      </c>
      <c r="C75" s="31" t="s">
        <v>26</v>
      </c>
      <c r="D75" s="31" t="s">
        <v>25</v>
      </c>
      <c r="E75" s="31" t="s">
        <v>26</v>
      </c>
      <c r="F75" s="63"/>
      <c r="G75" s="63"/>
      <c r="H75" s="63"/>
      <c r="I75" s="63"/>
      <c r="J75" s="63"/>
    </row>
    <row r="76" spans="1:10" s="16" customFormat="1" ht="15" customHeight="1" x14ac:dyDescent="0.25">
      <c r="A76" s="63"/>
      <c r="B76" s="39">
        <f>B77</f>
        <v>-2.9803066368702456</v>
      </c>
      <c r="C76" s="40">
        <f>C77</f>
        <v>6.2931073229045857</v>
      </c>
      <c r="D76" s="39">
        <f>D77</f>
        <v>-13.545234019461853</v>
      </c>
      <c r="E76" s="40">
        <f>E77</f>
        <v>9.990831906811648</v>
      </c>
      <c r="F76" s="63"/>
      <c r="G76" s="63"/>
      <c r="H76" s="63"/>
      <c r="I76" s="63"/>
      <c r="J76" s="63"/>
    </row>
    <row r="77" spans="1:10" s="16" customFormat="1" ht="15" customHeight="1" x14ac:dyDescent="0.25">
      <c r="A77" s="63"/>
      <c r="B77" s="41">
        <f>J89</f>
        <v>-2.9803066368702456</v>
      </c>
      <c r="C77" s="40">
        <f>J88</f>
        <v>6.2931073229045857</v>
      </c>
      <c r="D77" s="39">
        <f>J100</f>
        <v>-13.545234019461853</v>
      </c>
      <c r="E77" s="42">
        <f>J99</f>
        <v>9.990831906811648</v>
      </c>
      <c r="F77" s="63"/>
      <c r="G77" s="63"/>
      <c r="H77" s="63"/>
      <c r="I77" s="63"/>
      <c r="J77" s="63"/>
    </row>
    <row r="78" spans="1:10" s="16" customFormat="1" ht="15" customHeight="1" x14ac:dyDescent="0.25">
      <c r="A78" s="63"/>
      <c r="B78" s="39">
        <f>B77</f>
        <v>-2.9803066368702456</v>
      </c>
      <c r="C78" s="40">
        <v>0</v>
      </c>
      <c r="D78" s="39">
        <f>D77</f>
        <v>-13.545234019461853</v>
      </c>
      <c r="E78" s="40">
        <v>0</v>
      </c>
      <c r="F78" s="63"/>
      <c r="G78" s="63"/>
      <c r="H78" s="63"/>
      <c r="I78" s="63"/>
      <c r="J78" s="63"/>
    </row>
    <row r="79" spans="1:10" s="16" customFormat="1" ht="15" customHeight="1" x14ac:dyDescent="0.25">
      <c r="A79" s="63"/>
      <c r="B79" s="67" t="s">
        <v>38</v>
      </c>
      <c r="C79" s="67"/>
      <c r="D79" s="67"/>
      <c r="E79" s="67"/>
      <c r="F79" s="67"/>
      <c r="G79" s="67"/>
      <c r="H79" s="67"/>
      <c r="I79" s="67"/>
      <c r="J79" s="67"/>
    </row>
    <row r="80" spans="1:10" s="16" customFormat="1" ht="15" customHeight="1" x14ac:dyDescent="0.25">
      <c r="A80" s="63"/>
      <c r="B80" s="16" t="s">
        <v>39</v>
      </c>
      <c r="C80" s="16" t="s">
        <v>40</v>
      </c>
      <c r="D80" s="16" t="s">
        <v>26</v>
      </c>
      <c r="E80" s="16" t="s">
        <v>41</v>
      </c>
      <c r="F80" s="16" t="s">
        <v>42</v>
      </c>
      <c r="G80" s="16" t="s">
        <v>43</v>
      </c>
      <c r="H80" s="67" t="s">
        <v>44</v>
      </c>
      <c r="I80" s="67"/>
      <c r="J80" s="67"/>
    </row>
    <row r="81" spans="1:10" s="16" customFormat="1" ht="15" customHeight="1" x14ac:dyDescent="0.25">
      <c r="A81" s="63"/>
      <c r="B81" s="16">
        <f t="shared" ref="B81:C89" si="1">B53</f>
        <v>-20</v>
      </c>
      <c r="C81" s="16">
        <f t="shared" si="1"/>
        <v>0</v>
      </c>
      <c r="D81" s="16">
        <f>$C$73*B81+$D$73</f>
        <v>12.25</v>
      </c>
      <c r="E81" s="16">
        <f>D81-C81</f>
        <v>12.25</v>
      </c>
      <c r="F81" s="16">
        <f>IF(SIGN(E81*E82)=1,0,1)</f>
        <v>0</v>
      </c>
      <c r="G81" s="66">
        <f>MATCH(1,F81:F89,0)</f>
        <v>3</v>
      </c>
      <c r="H81" s="16" t="s">
        <v>25</v>
      </c>
      <c r="I81" s="16" t="s">
        <v>45</v>
      </c>
      <c r="J81" s="16" t="s">
        <v>46</v>
      </c>
    </row>
    <row r="82" spans="1:10" s="16" customFormat="1" ht="15" customHeight="1" x14ac:dyDescent="0.25">
      <c r="A82" s="63"/>
      <c r="B82" s="16">
        <f t="shared" si="1"/>
        <v>-15</v>
      </c>
      <c r="C82" s="16">
        <f t="shared" si="1"/>
        <v>3.657</v>
      </c>
      <c r="D82" s="16">
        <f t="shared" ref="D82:D89" si="2">$C$73*B82+$D$73</f>
        <v>10.5</v>
      </c>
      <c r="E82" s="16">
        <f t="shared" ref="E82:E89" si="3">D82-C82</f>
        <v>6.843</v>
      </c>
      <c r="F82" s="16">
        <f t="shared" ref="F82:F88" si="4">IF(SIGN(E82*E83)=1,0,1)</f>
        <v>0</v>
      </c>
      <c r="G82" s="66"/>
      <c r="H82" s="16">
        <f>INDEX(B81:B89,G81)</f>
        <v>-7</v>
      </c>
      <c r="I82" s="16">
        <f>INDEX(C81:C89,G81)</f>
        <v>5.4927971592828033</v>
      </c>
      <c r="J82" s="16">
        <f>INDEX(D81:D89,G81)</f>
        <v>7.6999999999999993</v>
      </c>
    </row>
    <row r="83" spans="1:10" s="16" customFormat="1" ht="15" customHeight="1" x14ac:dyDescent="0.25">
      <c r="A83" s="63"/>
      <c r="B83" s="16">
        <f t="shared" si="1"/>
        <v>-7</v>
      </c>
      <c r="C83" s="16">
        <f t="shared" si="1"/>
        <v>5.4927971592828033</v>
      </c>
      <c r="D83" s="16">
        <f t="shared" si="2"/>
        <v>7.6999999999999993</v>
      </c>
      <c r="E83" s="16">
        <f t="shared" si="3"/>
        <v>2.207202840717196</v>
      </c>
      <c r="F83" s="16">
        <f t="shared" si="4"/>
        <v>1</v>
      </c>
      <c r="G83" s="66"/>
      <c r="H83" s="16">
        <f>INDEX(B81:B89,G81+1)</f>
        <v>2</v>
      </c>
      <c r="I83" s="16">
        <f>INDEX(C81:C89,G81+1)</f>
        <v>7.2846730119692165</v>
      </c>
      <c r="J83" s="16">
        <f>INDEX(D81:D89,G81+1)</f>
        <v>4.55</v>
      </c>
    </row>
    <row r="84" spans="1:10" s="16" customFormat="1" ht="15" customHeight="1" x14ac:dyDescent="0.25">
      <c r="A84" s="63"/>
      <c r="B84" s="16">
        <f t="shared" si="1"/>
        <v>2</v>
      </c>
      <c r="C84" s="16">
        <f t="shared" si="1"/>
        <v>7.2846730119692165</v>
      </c>
      <c r="D84" s="16">
        <f t="shared" si="2"/>
        <v>4.55</v>
      </c>
      <c r="E84" s="16">
        <f t="shared" si="3"/>
        <v>-2.7346730119692166</v>
      </c>
      <c r="F84" s="16">
        <f t="shared" si="4"/>
        <v>0</v>
      </c>
      <c r="G84" s="66"/>
      <c r="H84" s="67" t="s">
        <v>47</v>
      </c>
      <c r="I84" s="67"/>
      <c r="J84" s="67"/>
    </row>
    <row r="85" spans="1:10" s="16" customFormat="1" x14ac:dyDescent="0.25">
      <c r="A85" s="63"/>
      <c r="B85" s="16">
        <f t="shared" si="1"/>
        <v>7</v>
      </c>
      <c r="C85" s="16">
        <f t="shared" si="1"/>
        <v>9.6890000000000001</v>
      </c>
      <c r="D85" s="16">
        <f t="shared" si="2"/>
        <v>2.8000000000000003</v>
      </c>
      <c r="E85" s="16">
        <f t="shared" si="3"/>
        <v>-6.8889999999999993</v>
      </c>
      <c r="F85" s="16">
        <f t="shared" si="4"/>
        <v>0</v>
      </c>
      <c r="G85" s="66"/>
      <c r="H85" s="34" t="s">
        <v>48</v>
      </c>
      <c r="I85" s="16">
        <f>SLOPE(I82:I83,H82:H83)</f>
        <v>0.19909731696515701</v>
      </c>
      <c r="J85" s="16">
        <f>SLOPE(J82:J83,H82:H83)</f>
        <v>-0.34999999999999992</v>
      </c>
    </row>
    <row r="86" spans="1:10" s="16" customFormat="1" x14ac:dyDescent="0.25">
      <c r="A86" s="63"/>
      <c r="B86" s="16">
        <f t="shared" si="1"/>
        <v>14</v>
      </c>
      <c r="C86" s="16">
        <f t="shared" si="1"/>
        <v>9.7895199364053305</v>
      </c>
      <c r="D86" s="16">
        <f t="shared" si="2"/>
        <v>0.35000000000000053</v>
      </c>
      <c r="E86" s="16">
        <f t="shared" si="3"/>
        <v>-9.439519936405329</v>
      </c>
      <c r="F86" s="16">
        <f t="shared" si="4"/>
        <v>0</v>
      </c>
      <c r="G86" s="66"/>
      <c r="H86" s="34" t="s">
        <v>49</v>
      </c>
      <c r="I86" s="16">
        <f>INTERCEPT(I82:I83,H82:H83)</f>
        <v>6.8864783780389027</v>
      </c>
      <c r="J86" s="16">
        <f>INTERCEPT(J82:J83,H82:H83)</f>
        <v>5.25</v>
      </c>
    </row>
    <row r="87" spans="1:10" s="16" customFormat="1" x14ac:dyDescent="0.25">
      <c r="A87" s="63"/>
      <c r="B87" s="16">
        <f t="shared" si="1"/>
        <v>25</v>
      </c>
      <c r="C87" s="16">
        <f t="shared" si="1"/>
        <v>8.6029999999999998</v>
      </c>
      <c r="D87" s="16">
        <f t="shared" si="2"/>
        <v>-3.5</v>
      </c>
      <c r="E87" s="16">
        <f t="shared" si="3"/>
        <v>-12.103</v>
      </c>
      <c r="F87" s="16">
        <f t="shared" si="4"/>
        <v>0</v>
      </c>
      <c r="G87" s="66"/>
      <c r="H87" s="67" t="s">
        <v>50</v>
      </c>
      <c r="I87" s="67"/>
      <c r="J87" s="67"/>
    </row>
    <row r="88" spans="1:10" s="16" customFormat="1" x14ac:dyDescent="0.25">
      <c r="A88" s="63"/>
      <c r="B88" s="16">
        <f t="shared" si="1"/>
        <v>35</v>
      </c>
      <c r="C88" s="16">
        <f t="shared" si="1"/>
        <v>8.9473091059258962</v>
      </c>
      <c r="D88" s="16">
        <f t="shared" si="2"/>
        <v>-7</v>
      </c>
      <c r="E88" s="16">
        <f t="shared" si="3"/>
        <v>-15.947309105925896</v>
      </c>
      <c r="F88" s="16">
        <f t="shared" si="4"/>
        <v>1</v>
      </c>
      <c r="G88" s="66"/>
      <c r="H88" s="67" t="s">
        <v>51</v>
      </c>
      <c r="I88" s="67"/>
      <c r="J88" s="43">
        <f>(J85*I86-I85*J86)/(J85-I85)</f>
        <v>6.2931073229045857</v>
      </c>
    </row>
    <row r="89" spans="1:10" s="16" customFormat="1" x14ac:dyDescent="0.25">
      <c r="A89" s="63"/>
      <c r="B89" s="16">
        <f t="shared" si="1"/>
        <v>0</v>
      </c>
      <c r="C89" s="16">
        <f t="shared" si="1"/>
        <v>0</v>
      </c>
      <c r="D89" s="16">
        <f t="shared" si="2"/>
        <v>5.25</v>
      </c>
      <c r="E89" s="16">
        <f t="shared" si="3"/>
        <v>5.25</v>
      </c>
      <c r="F89" s="16">
        <f>H67</f>
        <v>0</v>
      </c>
      <c r="G89" s="66"/>
      <c r="H89" s="67" t="s">
        <v>52</v>
      </c>
      <c r="I89" s="67"/>
      <c r="J89" s="43">
        <f>(J88-J86)/J85</f>
        <v>-2.9803066368702456</v>
      </c>
    </row>
    <row r="90" spans="1:10" s="16" customFormat="1" x14ac:dyDescent="0.25">
      <c r="A90" s="63"/>
      <c r="B90" s="67" t="s">
        <v>53</v>
      </c>
      <c r="C90" s="67"/>
      <c r="D90" s="67"/>
      <c r="E90" s="67"/>
      <c r="F90" s="67"/>
      <c r="G90" s="67"/>
      <c r="H90" s="67"/>
      <c r="I90" s="67"/>
      <c r="J90" s="67"/>
    </row>
    <row r="91" spans="1:10" s="16" customFormat="1" x14ac:dyDescent="0.25">
      <c r="A91" s="63"/>
      <c r="B91" s="16" t="s">
        <v>39</v>
      </c>
      <c r="C91" s="16" t="s">
        <v>40</v>
      </c>
      <c r="D91" s="16" t="s">
        <v>26</v>
      </c>
      <c r="E91" s="16" t="s">
        <v>41</v>
      </c>
      <c r="F91" s="16" t="s">
        <v>42</v>
      </c>
      <c r="G91" s="16" t="s">
        <v>43</v>
      </c>
      <c r="H91" s="67" t="s">
        <v>44</v>
      </c>
      <c r="I91" s="67"/>
      <c r="J91" s="67"/>
    </row>
    <row r="92" spans="1:10" s="16" customFormat="1" x14ac:dyDescent="0.25">
      <c r="A92" s="63"/>
      <c r="B92" s="16">
        <f>B53</f>
        <v>-20</v>
      </c>
      <c r="C92" s="16">
        <f>D53</f>
        <v>6</v>
      </c>
      <c r="D92" s="16">
        <f>$C$73*B92+$D$73</f>
        <v>12.25</v>
      </c>
      <c r="E92" s="16">
        <f>D92-C92</f>
        <v>6.25</v>
      </c>
      <c r="F92" s="16">
        <f>IF(SIGN(E92*E93)=1,0,1)</f>
        <v>0</v>
      </c>
      <c r="G92" s="66">
        <f>MATCH(1,F92:F100,0)</f>
        <v>2</v>
      </c>
      <c r="H92" s="16" t="s">
        <v>25</v>
      </c>
      <c r="I92" s="16" t="s">
        <v>45</v>
      </c>
      <c r="J92" s="16" t="s">
        <v>46</v>
      </c>
    </row>
    <row r="93" spans="1:10" s="16" customFormat="1" x14ac:dyDescent="0.25">
      <c r="A93" s="63"/>
      <c r="B93" s="16">
        <f t="shared" ref="B93:B100" si="5">B54</f>
        <v>-15</v>
      </c>
      <c r="C93" s="16">
        <f t="shared" ref="C93:C100" si="6">D54</f>
        <v>9.657</v>
      </c>
      <c r="D93" s="16">
        <f t="shared" ref="D93:D100" si="7">$C$73*B93+$D$73</f>
        <v>10.5</v>
      </c>
      <c r="E93" s="16">
        <f t="shared" ref="E93:E100" si="8">D93-C93</f>
        <v>0.84299999999999997</v>
      </c>
      <c r="F93" s="16">
        <f t="shared" ref="F93:F99" si="9">IF(SIGN(E93*E94)=1,0,1)</f>
        <v>1</v>
      </c>
      <c r="G93" s="66"/>
      <c r="H93" s="16">
        <f>INDEX(B92:B100,G92)</f>
        <v>-15</v>
      </c>
      <c r="I93" s="16">
        <f>INDEX(C92:C100,G92)</f>
        <v>9.657</v>
      </c>
      <c r="J93" s="16">
        <f>INDEX(D92:D100,G92)</f>
        <v>10.5</v>
      </c>
    </row>
    <row r="94" spans="1:10" s="16" customFormat="1" x14ac:dyDescent="0.25">
      <c r="A94" s="63"/>
      <c r="B94" s="16">
        <f t="shared" si="5"/>
        <v>-7</v>
      </c>
      <c r="C94" s="16">
        <f t="shared" si="6"/>
        <v>11.492797159282803</v>
      </c>
      <c r="D94" s="16">
        <f t="shared" si="7"/>
        <v>7.6999999999999993</v>
      </c>
      <c r="E94" s="16">
        <f t="shared" si="8"/>
        <v>-3.792797159282804</v>
      </c>
      <c r="F94" s="16">
        <f t="shared" si="9"/>
        <v>0</v>
      </c>
      <c r="G94" s="66"/>
      <c r="H94" s="16">
        <f>INDEX(B92:B100,G92+1)</f>
        <v>-7</v>
      </c>
      <c r="I94" s="16">
        <f>INDEX(C92:C100,G92+1)</f>
        <v>11.492797159282803</v>
      </c>
      <c r="J94" s="16">
        <f>INDEX(D92:D100,G92+1)</f>
        <v>7.6999999999999993</v>
      </c>
    </row>
    <row r="95" spans="1:10" s="16" customFormat="1" x14ac:dyDescent="0.25">
      <c r="A95" s="63"/>
      <c r="B95" s="16">
        <f t="shared" si="5"/>
        <v>2</v>
      </c>
      <c r="C95" s="16">
        <f t="shared" si="6"/>
        <v>13.284673011969216</v>
      </c>
      <c r="D95" s="16">
        <f t="shared" si="7"/>
        <v>4.55</v>
      </c>
      <c r="E95" s="16">
        <f t="shared" si="8"/>
        <v>-8.7346730119692175</v>
      </c>
      <c r="F95" s="16">
        <f t="shared" si="9"/>
        <v>0</v>
      </c>
      <c r="G95" s="66"/>
      <c r="H95" s="67" t="s">
        <v>47</v>
      </c>
      <c r="I95" s="67"/>
      <c r="J95" s="67"/>
    </row>
    <row r="96" spans="1:10" s="16" customFormat="1" x14ac:dyDescent="0.25">
      <c r="A96" s="63"/>
      <c r="B96" s="16">
        <f t="shared" si="5"/>
        <v>7</v>
      </c>
      <c r="C96" s="16">
        <f t="shared" si="6"/>
        <v>15.689</v>
      </c>
      <c r="D96" s="16">
        <f t="shared" si="7"/>
        <v>2.8000000000000003</v>
      </c>
      <c r="E96" s="16">
        <f t="shared" si="8"/>
        <v>-12.888999999999999</v>
      </c>
      <c r="F96" s="16">
        <f t="shared" si="9"/>
        <v>0</v>
      </c>
      <c r="G96" s="66"/>
      <c r="H96" s="34" t="s">
        <v>48</v>
      </c>
      <c r="I96" s="16">
        <f>SLOPE(I93:I94,H93:H94)</f>
        <v>0.22947464491035041</v>
      </c>
      <c r="J96" s="16">
        <f>SLOPE(J93:J94,H93:H94)</f>
        <v>-0.35000000000000009</v>
      </c>
    </row>
    <row r="97" spans="1:10" s="16" customFormat="1" x14ac:dyDescent="0.25">
      <c r="A97" s="63"/>
      <c r="B97" s="16">
        <f t="shared" si="5"/>
        <v>14</v>
      </c>
      <c r="C97" s="16">
        <f t="shared" si="6"/>
        <v>15.78951993640533</v>
      </c>
      <c r="D97" s="16">
        <f t="shared" si="7"/>
        <v>0.35000000000000053</v>
      </c>
      <c r="E97" s="16">
        <f t="shared" si="8"/>
        <v>-15.439519936405329</v>
      </c>
      <c r="F97" s="16">
        <f t="shared" si="9"/>
        <v>0</v>
      </c>
      <c r="G97" s="66"/>
      <c r="H97" s="34" t="s">
        <v>49</v>
      </c>
      <c r="I97" s="16">
        <f>INTERCEPT(I93:I94,H93:H94)</f>
        <v>13.099119673655256</v>
      </c>
      <c r="J97" s="16">
        <f>INTERCEPT(J93:J94,H93:H94)</f>
        <v>5.2499999999999982</v>
      </c>
    </row>
    <row r="98" spans="1:10" s="16" customFormat="1" x14ac:dyDescent="0.25">
      <c r="A98" s="63"/>
      <c r="B98" s="16">
        <f t="shared" si="5"/>
        <v>25</v>
      </c>
      <c r="C98" s="16">
        <f t="shared" si="6"/>
        <v>14.603</v>
      </c>
      <c r="D98" s="16">
        <f t="shared" si="7"/>
        <v>-3.5</v>
      </c>
      <c r="E98" s="16">
        <f t="shared" si="8"/>
        <v>-18.103000000000002</v>
      </c>
      <c r="F98" s="16">
        <f t="shared" si="9"/>
        <v>0</v>
      </c>
      <c r="G98" s="66"/>
      <c r="H98" s="67" t="s">
        <v>50</v>
      </c>
      <c r="I98" s="67"/>
      <c r="J98" s="67"/>
    </row>
    <row r="99" spans="1:10" s="16" customFormat="1" x14ac:dyDescent="0.25">
      <c r="A99" s="63"/>
      <c r="B99" s="16">
        <f t="shared" si="5"/>
        <v>35</v>
      </c>
      <c r="C99" s="16">
        <f t="shared" si="6"/>
        <v>14.947309105925896</v>
      </c>
      <c r="D99" s="16">
        <f t="shared" si="7"/>
        <v>-7</v>
      </c>
      <c r="E99" s="16">
        <f t="shared" si="8"/>
        <v>-21.947309105925896</v>
      </c>
      <c r="F99" s="16">
        <f t="shared" si="9"/>
        <v>1</v>
      </c>
      <c r="G99" s="66"/>
      <c r="H99" s="67" t="s">
        <v>51</v>
      </c>
      <c r="I99" s="67"/>
      <c r="J99" s="43">
        <f>(J96*I97-I96*J97)/(J96-I96)</f>
        <v>9.990831906811648</v>
      </c>
    </row>
    <row r="100" spans="1:10" s="16" customFormat="1" x14ac:dyDescent="0.25">
      <c r="A100" s="63"/>
      <c r="B100" s="16">
        <f t="shared" si="5"/>
        <v>0</v>
      </c>
      <c r="C100" s="16">
        <f t="shared" si="6"/>
        <v>0</v>
      </c>
      <c r="D100" s="16">
        <f t="shared" si="7"/>
        <v>5.25</v>
      </c>
      <c r="E100" s="16">
        <f t="shared" si="8"/>
        <v>5.25</v>
      </c>
      <c r="F100" s="16">
        <f>F89</f>
        <v>0</v>
      </c>
      <c r="G100" s="66"/>
      <c r="H100" s="67" t="s">
        <v>52</v>
      </c>
      <c r="I100" s="67"/>
      <c r="J100" s="43">
        <f>(J99-J97)/J96</f>
        <v>-13.545234019461853</v>
      </c>
    </row>
    <row r="101" spans="1:10" s="16" customFormat="1" ht="15" customHeight="1" x14ac:dyDescent="0.25">
      <c r="A101" s="63" t="s">
        <v>54</v>
      </c>
      <c r="B101" s="64" t="s">
        <v>55</v>
      </c>
      <c r="C101" s="64"/>
      <c r="D101" s="64"/>
      <c r="E101" s="64"/>
      <c r="F101" s="64"/>
      <c r="G101" s="64"/>
      <c r="H101" s="64"/>
      <c r="I101" s="64"/>
      <c r="J101" s="64"/>
    </row>
    <row r="102" spans="1:10" s="16" customFormat="1" ht="15" customHeight="1" x14ac:dyDescent="0.25">
      <c r="A102" s="63"/>
      <c r="B102" s="19" t="s">
        <v>32</v>
      </c>
      <c r="C102" s="34" t="s">
        <v>25</v>
      </c>
      <c r="D102" s="35" t="s">
        <v>26</v>
      </c>
      <c r="E102" s="67"/>
      <c r="F102" s="67"/>
      <c r="G102" s="67"/>
      <c r="H102" s="67"/>
      <c r="I102" s="67"/>
      <c r="J102" s="67"/>
    </row>
    <row r="103" spans="1:10" s="16" customFormat="1" ht="15" customHeight="1" x14ac:dyDescent="0.25">
      <c r="A103" s="63"/>
      <c r="B103" s="34">
        <v>1</v>
      </c>
      <c r="C103" s="34">
        <f>G66-0.01</f>
        <v>-15.01</v>
      </c>
      <c r="D103" s="35">
        <f>H66</f>
        <v>10.5</v>
      </c>
      <c r="E103" s="67"/>
      <c r="F103" s="67"/>
      <c r="G103" s="67"/>
      <c r="H103" s="67"/>
      <c r="I103" s="67"/>
      <c r="J103" s="67"/>
    </row>
    <row r="104" spans="1:10" s="16" customFormat="1" ht="15" customHeight="1" x14ac:dyDescent="0.25">
      <c r="A104" s="63"/>
      <c r="B104" s="34">
        <v>2</v>
      </c>
      <c r="C104" s="34">
        <f>G67</f>
        <v>-15</v>
      </c>
      <c r="D104" s="34">
        <f>H67</f>
        <v>0</v>
      </c>
      <c r="E104" s="67"/>
      <c r="F104" s="67"/>
      <c r="G104" s="67"/>
      <c r="H104" s="67"/>
      <c r="I104" s="67"/>
      <c r="J104" s="67"/>
    </row>
    <row r="105" spans="1:10" s="16" customFormat="1" ht="15.75" customHeight="1" x14ac:dyDescent="0.25">
      <c r="A105" s="63"/>
      <c r="B105" s="36"/>
      <c r="C105" s="36" t="s">
        <v>33</v>
      </c>
      <c r="D105" s="36" t="s">
        <v>34</v>
      </c>
      <c r="E105" s="67"/>
      <c r="F105" s="67"/>
      <c r="G105" s="67"/>
      <c r="H105" s="67"/>
      <c r="I105" s="67"/>
      <c r="J105" s="67"/>
    </row>
    <row r="106" spans="1:10" s="16" customFormat="1" ht="15.75" customHeight="1" x14ac:dyDescent="0.25">
      <c r="A106" s="63"/>
      <c r="B106" s="19" t="s">
        <v>35</v>
      </c>
      <c r="C106" s="44" cm="1">
        <f t="array" ref="C106:D106">LINEST(D103:D104,C103:C104,1)</f>
        <v>-1050.0000000000223</v>
      </c>
      <c r="D106" s="38">
        <v>-15750.000000000333</v>
      </c>
      <c r="E106" s="67"/>
      <c r="F106" s="67"/>
      <c r="G106" s="67"/>
      <c r="H106" s="67"/>
      <c r="I106" s="67"/>
      <c r="J106" s="67"/>
    </row>
    <row r="107" spans="1:10" s="16" customFormat="1" ht="15" customHeight="1" x14ac:dyDescent="0.25">
      <c r="A107" s="63"/>
      <c r="B107" s="67" t="s">
        <v>38</v>
      </c>
      <c r="C107" s="67"/>
      <c r="D107" s="67"/>
      <c r="E107" s="67"/>
      <c r="F107" s="67"/>
      <c r="G107" s="67"/>
      <c r="H107" s="67"/>
      <c r="I107" s="67"/>
      <c r="J107" s="67"/>
    </row>
    <row r="108" spans="1:10" s="16" customFormat="1" ht="15" customHeight="1" x14ac:dyDescent="0.25">
      <c r="A108" s="63"/>
      <c r="B108" s="16" t="s">
        <v>39</v>
      </c>
      <c r="C108" s="16" t="s">
        <v>40</v>
      </c>
      <c r="D108" s="16" t="s">
        <v>26</v>
      </c>
      <c r="E108" s="16" t="s">
        <v>41</v>
      </c>
      <c r="F108" s="16" t="s">
        <v>42</v>
      </c>
      <c r="G108" s="16" t="s">
        <v>43</v>
      </c>
      <c r="H108" s="67" t="s">
        <v>44</v>
      </c>
      <c r="I108" s="67"/>
      <c r="J108" s="67"/>
    </row>
    <row r="109" spans="1:10" s="16" customFormat="1" ht="15" customHeight="1" x14ac:dyDescent="0.25">
      <c r="A109" s="63"/>
      <c r="B109" s="16">
        <f>B53</f>
        <v>-20</v>
      </c>
      <c r="C109" s="16">
        <f>C53</f>
        <v>0</v>
      </c>
      <c r="D109" s="16">
        <f>$C$106*B109+$D$106</f>
        <v>5250.000000000111</v>
      </c>
      <c r="E109" s="16">
        <f t="shared" ref="E109:E117" si="10">D109-C109</f>
        <v>5250.000000000111</v>
      </c>
      <c r="F109" s="16">
        <f>IF(SIGN(E109*E110)=1,0,1)</f>
        <v>1</v>
      </c>
      <c r="G109" s="66">
        <f>MATCH(1,F109:F117,0)</f>
        <v>1</v>
      </c>
      <c r="H109" s="16" t="s">
        <v>25</v>
      </c>
      <c r="I109" s="16" t="s">
        <v>45</v>
      </c>
      <c r="J109" s="16" t="s">
        <v>46</v>
      </c>
    </row>
    <row r="110" spans="1:10" s="16" customFormat="1" ht="15" customHeight="1" x14ac:dyDescent="0.25">
      <c r="A110" s="63"/>
      <c r="B110" s="16">
        <f t="shared" ref="B110:C117" si="11">B54</f>
        <v>-15</v>
      </c>
      <c r="C110" s="16">
        <f t="shared" si="11"/>
        <v>3.657</v>
      </c>
      <c r="D110" s="16">
        <f>$C$106*B110+$D$106</f>
        <v>0</v>
      </c>
      <c r="E110" s="16">
        <f t="shared" si="10"/>
        <v>-3.657</v>
      </c>
      <c r="F110" s="16">
        <f t="shared" ref="F110:F116" si="12">IF(SIGN(E110*E111)=1,0,1)</f>
        <v>0</v>
      </c>
      <c r="G110" s="66"/>
      <c r="H110" s="16">
        <f>INDEX(B109:B117,G109)</f>
        <v>-20</v>
      </c>
      <c r="I110" s="16">
        <f>INDEX(C109:C117,G109)</f>
        <v>0</v>
      </c>
      <c r="J110" s="16">
        <f>INDEX(D109:D117,G109)</f>
        <v>5250.000000000111</v>
      </c>
    </row>
    <row r="111" spans="1:10" s="16" customFormat="1" ht="15" customHeight="1" x14ac:dyDescent="0.25">
      <c r="A111" s="63"/>
      <c r="B111" s="16">
        <f t="shared" si="11"/>
        <v>-7</v>
      </c>
      <c r="C111" s="16">
        <f t="shared" si="11"/>
        <v>5.4927971592828033</v>
      </c>
      <c r="D111" s="16">
        <f t="shared" ref="D111:D117" si="13">$C$106*B111+$D$106</f>
        <v>-8400.0000000001764</v>
      </c>
      <c r="E111" s="16">
        <f t="shared" si="10"/>
        <v>-8405.4927971594589</v>
      </c>
      <c r="F111" s="16">
        <f t="shared" si="12"/>
        <v>0</v>
      </c>
      <c r="G111" s="66"/>
      <c r="H111" s="16">
        <f>INDEX(B109:B117,G109+1)</f>
        <v>-15</v>
      </c>
      <c r="I111" s="16">
        <f>INDEX(C109:C117,G109+1)</f>
        <v>3.657</v>
      </c>
      <c r="J111" s="16">
        <f>INDEX(D109:D117,G109+1)</f>
        <v>0</v>
      </c>
    </row>
    <row r="112" spans="1:10" s="16" customFormat="1" ht="15" customHeight="1" x14ac:dyDescent="0.25">
      <c r="A112" s="63"/>
      <c r="B112" s="16">
        <f t="shared" si="11"/>
        <v>2</v>
      </c>
      <c r="C112" s="16">
        <f t="shared" si="11"/>
        <v>7.2846730119692165</v>
      </c>
      <c r="D112" s="16">
        <f t="shared" si="13"/>
        <v>-17850.000000000378</v>
      </c>
      <c r="E112" s="16">
        <f t="shared" si="10"/>
        <v>-17857.284673012349</v>
      </c>
      <c r="F112" s="16">
        <f t="shared" si="12"/>
        <v>0</v>
      </c>
      <c r="G112" s="66"/>
      <c r="H112" s="67" t="s">
        <v>47</v>
      </c>
      <c r="I112" s="67"/>
      <c r="J112" s="67"/>
    </row>
    <row r="113" spans="1:11" s="16" customFormat="1" ht="15" customHeight="1" x14ac:dyDescent="0.25">
      <c r="A113" s="63"/>
      <c r="B113" s="16">
        <f t="shared" si="11"/>
        <v>7</v>
      </c>
      <c r="C113" s="16">
        <f t="shared" si="11"/>
        <v>9.6890000000000001</v>
      </c>
      <c r="D113" s="16">
        <f>$C$106*B113+$D$106</f>
        <v>-23100.000000000487</v>
      </c>
      <c r="E113" s="16">
        <f t="shared" si="10"/>
        <v>-23109.689000000486</v>
      </c>
      <c r="F113" s="16">
        <f t="shared" si="12"/>
        <v>0</v>
      </c>
      <c r="G113" s="66"/>
      <c r="H113" s="34" t="s">
        <v>48</v>
      </c>
      <c r="I113" s="16">
        <f>SLOPE(I110:I111,H110:H111)</f>
        <v>0.73140000000000005</v>
      </c>
      <c r="J113" s="16">
        <f>SLOPE(J110:J111,H110:H111)</f>
        <v>-1050.0000000000221</v>
      </c>
    </row>
    <row r="114" spans="1:11" s="16" customFormat="1" ht="15" customHeight="1" x14ac:dyDescent="0.25">
      <c r="A114" s="63"/>
      <c r="B114" s="16">
        <f t="shared" si="11"/>
        <v>14</v>
      </c>
      <c r="C114" s="16">
        <f t="shared" si="11"/>
        <v>9.7895199364053305</v>
      </c>
      <c r="D114" s="16">
        <f t="shared" si="13"/>
        <v>-30450.000000000648</v>
      </c>
      <c r="E114" s="16">
        <f t="shared" si="10"/>
        <v>-30459.789519937054</v>
      </c>
      <c r="F114" s="16">
        <f t="shared" si="12"/>
        <v>0</v>
      </c>
      <c r="G114" s="66"/>
      <c r="H114" s="34" t="s">
        <v>49</v>
      </c>
      <c r="I114" s="16">
        <f>INTERCEPT(I110:I111,H110:H111)</f>
        <v>14.628</v>
      </c>
      <c r="J114" s="16">
        <f>INTERCEPT(J110:J111,H110:H111)</f>
        <v>-15750.000000000331</v>
      </c>
    </row>
    <row r="115" spans="1:11" s="16" customFormat="1" ht="15.75" customHeight="1" x14ac:dyDescent="0.25">
      <c r="A115" s="63"/>
      <c r="B115" s="16">
        <f t="shared" si="11"/>
        <v>25</v>
      </c>
      <c r="C115" s="16">
        <f t="shared" si="11"/>
        <v>8.6029999999999998</v>
      </c>
      <c r="D115" s="16">
        <f t="shared" si="13"/>
        <v>-42000.000000000888</v>
      </c>
      <c r="E115" s="16">
        <f t="shared" si="10"/>
        <v>-42008.60300000089</v>
      </c>
      <c r="F115" s="16">
        <f t="shared" si="12"/>
        <v>0</v>
      </c>
      <c r="G115" s="66"/>
      <c r="H115" s="67" t="s">
        <v>50</v>
      </c>
      <c r="I115" s="67"/>
      <c r="J115" s="67"/>
      <c r="K115" s="45" t="s">
        <v>56</v>
      </c>
    </row>
    <row r="116" spans="1:11" s="16" customFormat="1" ht="15" customHeight="1" x14ac:dyDescent="0.25">
      <c r="A116" s="63"/>
      <c r="B116" s="16">
        <f t="shared" si="11"/>
        <v>35</v>
      </c>
      <c r="C116" s="16">
        <f t="shared" si="11"/>
        <v>8.9473091059258962</v>
      </c>
      <c r="D116" s="16">
        <f t="shared" si="13"/>
        <v>-52500.000000001113</v>
      </c>
      <c r="E116" s="16">
        <f t="shared" si="10"/>
        <v>-52508.947309107039</v>
      </c>
      <c r="F116" s="16">
        <f t="shared" si="12"/>
        <v>0</v>
      </c>
      <c r="G116" s="66"/>
      <c r="H116" s="67" t="s">
        <v>52</v>
      </c>
      <c r="I116" s="67"/>
      <c r="J116" s="43">
        <f>(J113*I114-I113*J114)/(J113-I113)</f>
        <v>3.6544544114699535</v>
      </c>
      <c r="K116" s="16">
        <f>J116</f>
        <v>3.6544544114699535</v>
      </c>
    </row>
    <row r="117" spans="1:11" s="16" customFormat="1" ht="15.75" customHeight="1" x14ac:dyDescent="0.25">
      <c r="A117" s="63"/>
      <c r="B117" s="16">
        <f t="shared" si="11"/>
        <v>0</v>
      </c>
      <c r="C117" s="16">
        <f t="shared" si="11"/>
        <v>0</v>
      </c>
      <c r="D117" s="16">
        <f t="shared" si="13"/>
        <v>-15750.000000000333</v>
      </c>
      <c r="E117" s="16">
        <f t="shared" si="10"/>
        <v>-15750.000000000333</v>
      </c>
      <c r="F117" s="16">
        <f>F89</f>
        <v>0</v>
      </c>
      <c r="G117" s="66"/>
      <c r="H117" s="67" t="s">
        <v>51</v>
      </c>
      <c r="I117" s="67"/>
      <c r="J117" s="43">
        <f>ROUND((J116-J114)/J113,1)</f>
        <v>-15</v>
      </c>
      <c r="K117" s="33">
        <f>G63</f>
        <v>-15</v>
      </c>
    </row>
    <row r="118" spans="1:11" s="16" customFormat="1" ht="15" customHeight="1" x14ac:dyDescent="0.25">
      <c r="A118" s="63"/>
      <c r="B118" s="67" t="s">
        <v>53</v>
      </c>
      <c r="C118" s="67"/>
      <c r="D118" s="67"/>
      <c r="E118" s="67"/>
      <c r="F118" s="67"/>
      <c r="G118" s="67"/>
      <c r="H118" s="67"/>
      <c r="I118" s="67"/>
      <c r="J118" s="67"/>
    </row>
    <row r="119" spans="1:11" s="16" customFormat="1" ht="15" customHeight="1" x14ac:dyDescent="0.25">
      <c r="A119" s="63"/>
      <c r="B119" s="16" t="s">
        <v>39</v>
      </c>
      <c r="C119" s="16" t="s">
        <v>40</v>
      </c>
      <c r="D119" s="16" t="s">
        <v>26</v>
      </c>
      <c r="E119" s="16" t="s">
        <v>41</v>
      </c>
      <c r="F119" s="16" t="s">
        <v>42</v>
      </c>
      <c r="G119" s="16" t="s">
        <v>43</v>
      </c>
      <c r="H119" s="67" t="s">
        <v>44</v>
      </c>
      <c r="I119" s="67"/>
      <c r="J119" s="67"/>
    </row>
    <row r="120" spans="1:11" s="16" customFormat="1" ht="15" customHeight="1" x14ac:dyDescent="0.25">
      <c r="A120" s="63"/>
      <c r="B120" s="16">
        <f>B109</f>
        <v>-20</v>
      </c>
      <c r="C120" s="16">
        <f>D53</f>
        <v>6</v>
      </c>
      <c r="D120" s="16">
        <f>$C$106*B120+$D$106</f>
        <v>5250.000000000111</v>
      </c>
      <c r="E120" s="16">
        <f>D120-C120</f>
        <v>5244.000000000111</v>
      </c>
      <c r="F120" s="16">
        <f>IF(SIGN(E120*E121)=1,0,1)</f>
        <v>1</v>
      </c>
      <c r="G120" s="66">
        <f>MATCH(1,F120:F128,0)</f>
        <v>1</v>
      </c>
      <c r="H120" s="16" t="s">
        <v>25</v>
      </c>
      <c r="I120" s="16" t="s">
        <v>45</v>
      </c>
      <c r="J120" s="16" t="s">
        <v>46</v>
      </c>
    </row>
    <row r="121" spans="1:11" s="16" customFormat="1" ht="15" customHeight="1" x14ac:dyDescent="0.25">
      <c r="A121" s="63"/>
      <c r="B121" s="16">
        <f t="shared" ref="B121:B128" si="14">B110</f>
        <v>-15</v>
      </c>
      <c r="C121" s="16">
        <f t="shared" ref="C121:C128" si="15">D54</f>
        <v>9.657</v>
      </c>
      <c r="D121" s="16">
        <f t="shared" ref="D121:D128" si="16">$C$106*B121+$D$106</f>
        <v>0</v>
      </c>
      <c r="E121" s="16">
        <f t="shared" ref="E121:E128" si="17">D121-C121</f>
        <v>-9.657</v>
      </c>
      <c r="F121" s="16">
        <f t="shared" ref="F121:F127" si="18">IF(SIGN(E121*E122)=1,0,1)</f>
        <v>0</v>
      </c>
      <c r="G121" s="66"/>
      <c r="H121" s="16">
        <f>INDEX(B120:B128,G120)</f>
        <v>-20</v>
      </c>
      <c r="I121" s="16">
        <f>INDEX(C120:C128,G120)</f>
        <v>6</v>
      </c>
      <c r="J121" s="16">
        <f>INDEX(D120:D128,G120)</f>
        <v>5250.000000000111</v>
      </c>
    </row>
    <row r="122" spans="1:11" s="16" customFormat="1" ht="15" customHeight="1" x14ac:dyDescent="0.25">
      <c r="A122" s="63"/>
      <c r="B122" s="16">
        <f t="shared" si="14"/>
        <v>-7</v>
      </c>
      <c r="C122" s="16">
        <f t="shared" si="15"/>
        <v>11.492797159282803</v>
      </c>
      <c r="D122" s="16">
        <f t="shared" si="16"/>
        <v>-8400.0000000001764</v>
      </c>
      <c r="E122" s="16">
        <f t="shared" si="17"/>
        <v>-8411.4927971594589</v>
      </c>
      <c r="F122" s="16">
        <f t="shared" si="18"/>
        <v>0</v>
      </c>
      <c r="G122" s="66"/>
      <c r="H122" s="16">
        <f>INDEX(B120:B128,G120+1)</f>
        <v>-15</v>
      </c>
      <c r="I122" s="16">
        <f>INDEX(C120:C128,G120+1)</f>
        <v>9.657</v>
      </c>
      <c r="J122" s="16">
        <f>INDEX(D120:D128,G120+1)</f>
        <v>0</v>
      </c>
    </row>
    <row r="123" spans="1:11" s="16" customFormat="1" ht="15" customHeight="1" x14ac:dyDescent="0.25">
      <c r="A123" s="63"/>
      <c r="B123" s="16">
        <f t="shared" si="14"/>
        <v>2</v>
      </c>
      <c r="C123" s="16">
        <f t="shared" si="15"/>
        <v>13.284673011969216</v>
      </c>
      <c r="D123" s="16">
        <f t="shared" si="16"/>
        <v>-17850.000000000378</v>
      </c>
      <c r="E123" s="16">
        <f t="shared" si="17"/>
        <v>-17863.284673012349</v>
      </c>
      <c r="F123" s="16">
        <f t="shared" si="18"/>
        <v>0</v>
      </c>
      <c r="G123" s="66"/>
      <c r="H123" s="67" t="s">
        <v>47</v>
      </c>
      <c r="I123" s="67"/>
      <c r="J123" s="67"/>
    </row>
    <row r="124" spans="1:11" s="16" customFormat="1" ht="15" customHeight="1" x14ac:dyDescent="0.25">
      <c r="A124" s="63"/>
      <c r="B124" s="16">
        <f t="shared" si="14"/>
        <v>7</v>
      </c>
      <c r="C124" s="16">
        <f t="shared" si="15"/>
        <v>15.689</v>
      </c>
      <c r="D124" s="16">
        <f t="shared" si="16"/>
        <v>-23100.000000000487</v>
      </c>
      <c r="E124" s="16">
        <f t="shared" si="17"/>
        <v>-23115.689000000486</v>
      </c>
      <c r="F124" s="16">
        <f t="shared" si="18"/>
        <v>0</v>
      </c>
      <c r="G124" s="66"/>
      <c r="H124" s="34" t="s">
        <v>48</v>
      </c>
      <c r="I124" s="16">
        <f>SLOPE(I121:I122,H121:H122)</f>
        <v>0.73140000000000005</v>
      </c>
      <c r="J124" s="16">
        <f>SLOPE(J121:J122,H121:H122)</f>
        <v>-1050.0000000000221</v>
      </c>
    </row>
    <row r="125" spans="1:11" s="16" customFormat="1" ht="15" customHeight="1" x14ac:dyDescent="0.25">
      <c r="A125" s="63"/>
      <c r="B125" s="16">
        <f t="shared" si="14"/>
        <v>14</v>
      </c>
      <c r="C125" s="16">
        <f t="shared" si="15"/>
        <v>15.78951993640533</v>
      </c>
      <c r="D125" s="16">
        <f t="shared" si="16"/>
        <v>-30450.000000000648</v>
      </c>
      <c r="E125" s="16">
        <f>D125-C125</f>
        <v>-30465.789519937054</v>
      </c>
      <c r="F125" s="16">
        <f>IF(SIGN(E125*E126)=1,0,1)</f>
        <v>0</v>
      </c>
      <c r="G125" s="66"/>
      <c r="H125" s="34" t="s">
        <v>49</v>
      </c>
      <c r="I125" s="16">
        <f>INTERCEPT(I121:I122,H121:H122)</f>
        <v>20.628</v>
      </c>
      <c r="J125" s="16">
        <f>INTERCEPT(J121:J122,H121:H122)</f>
        <v>-15750.000000000331</v>
      </c>
    </row>
    <row r="126" spans="1:11" s="16" customFormat="1" ht="15.75" customHeight="1" x14ac:dyDescent="0.25">
      <c r="A126" s="63"/>
      <c r="B126" s="16">
        <f t="shared" si="14"/>
        <v>25</v>
      </c>
      <c r="C126" s="16">
        <f t="shared" si="15"/>
        <v>14.603</v>
      </c>
      <c r="D126" s="16">
        <f t="shared" si="16"/>
        <v>-42000.000000000888</v>
      </c>
      <c r="E126" s="16">
        <f t="shared" si="17"/>
        <v>-42014.60300000089</v>
      </c>
      <c r="F126" s="16">
        <f t="shared" si="18"/>
        <v>0</v>
      </c>
      <c r="G126" s="66"/>
      <c r="H126" s="67" t="s">
        <v>50</v>
      </c>
      <c r="I126" s="67"/>
      <c r="J126" s="67"/>
      <c r="K126" s="45" t="s">
        <v>56</v>
      </c>
    </row>
    <row r="127" spans="1:11" s="16" customFormat="1" x14ac:dyDescent="0.25">
      <c r="A127" s="63"/>
      <c r="B127" s="16">
        <f t="shared" si="14"/>
        <v>35</v>
      </c>
      <c r="C127" s="16">
        <f t="shared" si="15"/>
        <v>14.947309105925896</v>
      </c>
      <c r="D127" s="16">
        <f t="shared" si="16"/>
        <v>-52500.000000001113</v>
      </c>
      <c r="E127" s="16">
        <f t="shared" si="17"/>
        <v>-52514.947309107039</v>
      </c>
      <c r="F127" s="16">
        <f t="shared" si="18"/>
        <v>0</v>
      </c>
      <c r="G127" s="66"/>
      <c r="H127" s="67" t="s">
        <v>52</v>
      </c>
      <c r="I127" s="67"/>
      <c r="J127" s="43">
        <f>(J124*I125-I124*J125)/(J124-I124)</f>
        <v>9.6502778921425598</v>
      </c>
      <c r="K127" s="16">
        <f>J127</f>
        <v>9.6502778921425598</v>
      </c>
    </row>
    <row r="128" spans="1:11" s="16" customFormat="1" x14ac:dyDescent="0.25">
      <c r="A128" s="63"/>
      <c r="B128" s="16">
        <f t="shared" si="14"/>
        <v>0</v>
      </c>
      <c r="C128" s="16">
        <f t="shared" si="15"/>
        <v>0</v>
      </c>
      <c r="D128" s="16">
        <f t="shared" si="16"/>
        <v>-15750.000000000333</v>
      </c>
      <c r="E128" s="16">
        <f t="shared" si="17"/>
        <v>-15750.000000000333</v>
      </c>
      <c r="F128" s="16">
        <f>F89</f>
        <v>0</v>
      </c>
      <c r="G128" s="66"/>
      <c r="H128" s="67" t="s">
        <v>51</v>
      </c>
      <c r="I128" s="67"/>
      <c r="J128" s="43">
        <f>ROUND((J127-J125)/J124,1)</f>
        <v>-15</v>
      </c>
      <c r="K128" s="33">
        <f>G63</f>
        <v>-15</v>
      </c>
    </row>
    <row r="129" s="16" customFormat="1" x14ac:dyDescent="0.25"/>
    <row r="130" s="16" customFormat="1" x14ac:dyDescent="0.25"/>
    <row r="131" s="16" customFormat="1" x14ac:dyDescent="0.25"/>
    <row r="132" s="16" customFormat="1" x14ac:dyDescent="0.25"/>
    <row r="133" s="16" customFormat="1" x14ac:dyDescent="0.25"/>
    <row r="134" s="16" customFormat="1" x14ac:dyDescent="0.25"/>
    <row r="135" s="16" customFormat="1" x14ac:dyDescent="0.25"/>
    <row r="136" s="16" customFormat="1" x14ac:dyDescent="0.25"/>
    <row r="137" s="16" customFormat="1" x14ac:dyDescent="0.25"/>
    <row r="138" s="16" customFormat="1" x14ac:dyDescent="0.25"/>
    <row r="139" s="16" customFormat="1" x14ac:dyDescent="0.25"/>
    <row r="140" s="16" customFormat="1" x14ac:dyDescent="0.25"/>
    <row r="141" s="16" customFormat="1" x14ac:dyDescent="0.25"/>
    <row r="142" s="16" customFormat="1" x14ac:dyDescent="0.25"/>
    <row r="143" s="16" customFormat="1" x14ac:dyDescent="0.25"/>
    <row r="144" s="16" customFormat="1" x14ac:dyDescent="0.25"/>
    <row r="145" s="16" customFormat="1" x14ac:dyDescent="0.25"/>
    <row r="146" s="16" customFormat="1" x14ac:dyDescent="0.25"/>
    <row r="147" s="16" customFormat="1" x14ac:dyDescent="0.25"/>
    <row r="148" s="16" customFormat="1" x14ac:dyDescent="0.25"/>
    <row r="149" s="16" customFormat="1" x14ac:dyDescent="0.25"/>
    <row r="150" s="16" customFormat="1" x14ac:dyDescent="0.25"/>
    <row r="151" s="16" customFormat="1" x14ac:dyDescent="0.25"/>
    <row r="152" s="16" customFormat="1" x14ac:dyDescent="0.25"/>
    <row r="153" s="16" customFormat="1" x14ac:dyDescent="0.25"/>
    <row r="154" s="16" customFormat="1" x14ac:dyDescent="0.25"/>
    <row r="155" s="16" customFormat="1" x14ac:dyDescent="0.25"/>
    <row r="156" s="16" customFormat="1" x14ac:dyDescent="0.25"/>
    <row r="157" s="16" customFormat="1" x14ac:dyDescent="0.25"/>
    <row r="158" s="16" customFormat="1" x14ac:dyDescent="0.25"/>
    <row r="159" s="16" customFormat="1" x14ac:dyDescent="0.25"/>
    <row r="160" s="16" customFormat="1" x14ac:dyDescent="0.25"/>
    <row r="161" s="16" customFormat="1" x14ac:dyDescent="0.25"/>
    <row r="162" s="16" customFormat="1" x14ac:dyDescent="0.25"/>
    <row r="163" s="16" customFormat="1" x14ac:dyDescent="0.25"/>
    <row r="164" s="16" customFormat="1" x14ac:dyDescent="0.25"/>
    <row r="165" s="16" customFormat="1" x14ac:dyDescent="0.25"/>
    <row r="166" s="16" customFormat="1" x14ac:dyDescent="0.25"/>
    <row r="167" s="16" customFormat="1" x14ac:dyDescent="0.25"/>
    <row r="168" s="16" customFormat="1" x14ac:dyDescent="0.25"/>
    <row r="169" s="16" customFormat="1" x14ac:dyDescent="0.25"/>
    <row r="170" s="16" customFormat="1" x14ac:dyDescent="0.25"/>
    <row r="171" s="16" customFormat="1" x14ac:dyDescent="0.25"/>
    <row r="172" s="16" customFormat="1" x14ac:dyDescent="0.25"/>
    <row r="173" s="16" customFormat="1" x14ac:dyDescent="0.25"/>
    <row r="174" s="16" customFormat="1" x14ac:dyDescent="0.25"/>
    <row r="175" s="16" customFormat="1" x14ac:dyDescent="0.25"/>
    <row r="176" s="16" customFormat="1" x14ac:dyDescent="0.25"/>
    <row r="177" s="16" customFormat="1" x14ac:dyDescent="0.25"/>
    <row r="178" s="16" customFormat="1" x14ac:dyDescent="0.25"/>
    <row r="179" s="16" customFormat="1" x14ac:dyDescent="0.25"/>
    <row r="180" s="16" customFormat="1" x14ac:dyDescent="0.25"/>
    <row r="181" s="16" customFormat="1" x14ac:dyDescent="0.25"/>
    <row r="182" s="16" customFormat="1" x14ac:dyDescent="0.25"/>
    <row r="183" s="16" customFormat="1" x14ac:dyDescent="0.25"/>
    <row r="184" s="16" customFormat="1" x14ac:dyDescent="0.25"/>
    <row r="185" s="16" customFormat="1" x14ac:dyDescent="0.25"/>
    <row r="186" s="16" customFormat="1" x14ac:dyDescent="0.25"/>
    <row r="187" s="16" customFormat="1" x14ac:dyDescent="0.25"/>
    <row r="188" s="16" customFormat="1" x14ac:dyDescent="0.25"/>
    <row r="189" s="16" customFormat="1" x14ac:dyDescent="0.25"/>
    <row r="190" s="16" customFormat="1" x14ac:dyDescent="0.25"/>
    <row r="191" s="16" customFormat="1" x14ac:dyDescent="0.25"/>
    <row r="192" s="16" customFormat="1" x14ac:dyDescent="0.25"/>
    <row r="193" s="16" customFormat="1" x14ac:dyDescent="0.25"/>
    <row r="194" s="16" customFormat="1" x14ac:dyDescent="0.25"/>
    <row r="195" s="16" customFormat="1" x14ac:dyDescent="0.25"/>
    <row r="196" s="16" customFormat="1" x14ac:dyDescent="0.25"/>
    <row r="197" s="16" customFormat="1" x14ac:dyDescent="0.25"/>
    <row r="198" s="16" customFormat="1" x14ac:dyDescent="0.25"/>
    <row r="199" s="16" customFormat="1" x14ac:dyDescent="0.25"/>
    <row r="200" s="16" customFormat="1" x14ac:dyDescent="0.25"/>
    <row r="201" s="16" customFormat="1" x14ac:dyDescent="0.25"/>
    <row r="202" s="16" customFormat="1" x14ac:dyDescent="0.25"/>
    <row r="203" s="16" customFormat="1" x14ac:dyDescent="0.25"/>
    <row r="204" s="16" customFormat="1" x14ac:dyDescent="0.25"/>
    <row r="205" s="16" customFormat="1" x14ac:dyDescent="0.25"/>
    <row r="206" s="16" customFormat="1" x14ac:dyDescent="0.25"/>
    <row r="207" s="16" customFormat="1" x14ac:dyDescent="0.25"/>
    <row r="208" s="16" customFormat="1" x14ac:dyDescent="0.25"/>
    <row r="209" s="16" customFormat="1" x14ac:dyDescent="0.25"/>
    <row r="210" s="16" customFormat="1" x14ac:dyDescent="0.25"/>
    <row r="211" s="16" customFormat="1" x14ac:dyDescent="0.25"/>
    <row r="212" s="16" customFormat="1" x14ac:dyDescent="0.25"/>
    <row r="213" s="16" customFormat="1" x14ac:dyDescent="0.25"/>
    <row r="214" s="16" customFormat="1" x14ac:dyDescent="0.25"/>
    <row r="215" s="16" customFormat="1" x14ac:dyDescent="0.25"/>
    <row r="216" s="16" customFormat="1" x14ac:dyDescent="0.25"/>
    <row r="217" s="16" customFormat="1" x14ac:dyDescent="0.25"/>
    <row r="218" s="16" customFormat="1" x14ac:dyDescent="0.25"/>
    <row r="219" s="16" customFormat="1" x14ac:dyDescent="0.25"/>
    <row r="220" s="16" customFormat="1" x14ac:dyDescent="0.25"/>
    <row r="221" s="16" customFormat="1" x14ac:dyDescent="0.25"/>
    <row r="222" s="16" customFormat="1" x14ac:dyDescent="0.25"/>
    <row r="223" s="16" customFormat="1" x14ac:dyDescent="0.25"/>
    <row r="224" s="16" customFormat="1" x14ac:dyDescent="0.25"/>
    <row r="225" s="16" customFormat="1" x14ac:dyDescent="0.25"/>
    <row r="226" s="16" customFormat="1" x14ac:dyDescent="0.25"/>
    <row r="227" s="16" customFormat="1" x14ac:dyDescent="0.25"/>
    <row r="228" s="16" customFormat="1" x14ac:dyDescent="0.25"/>
    <row r="229" s="16" customFormat="1" x14ac:dyDescent="0.25"/>
    <row r="230" s="16" customFormat="1" x14ac:dyDescent="0.25"/>
    <row r="231" s="16" customFormat="1" x14ac:dyDescent="0.25"/>
    <row r="232" s="16" customFormat="1" x14ac:dyDescent="0.25"/>
    <row r="233" s="16" customFormat="1" x14ac:dyDescent="0.25"/>
    <row r="234" s="16" customFormat="1" x14ac:dyDescent="0.25"/>
    <row r="235" s="16" customFormat="1" x14ac:dyDescent="0.25"/>
    <row r="236" s="16" customFormat="1" x14ac:dyDescent="0.25"/>
    <row r="237" s="16" customFormat="1" x14ac:dyDescent="0.25"/>
    <row r="238" s="16" customFormat="1" x14ac:dyDescent="0.25"/>
    <row r="239" s="16" customFormat="1" x14ac:dyDescent="0.25"/>
    <row r="240" s="16" customFormat="1" x14ac:dyDescent="0.25"/>
    <row r="241" s="16" customFormat="1" x14ac:dyDescent="0.25"/>
    <row r="242" s="16" customFormat="1" x14ac:dyDescent="0.25"/>
    <row r="243" s="16" customFormat="1" x14ac:dyDescent="0.25"/>
    <row r="244" s="16" customFormat="1" x14ac:dyDescent="0.25"/>
    <row r="245" s="16" customFormat="1" x14ac:dyDescent="0.25"/>
    <row r="246" s="16" customFormat="1" x14ac:dyDescent="0.25"/>
    <row r="247" s="16" customFormat="1" x14ac:dyDescent="0.25"/>
    <row r="248" s="16" customFormat="1" x14ac:dyDescent="0.25"/>
    <row r="249" s="16" customFormat="1" x14ac:dyDescent="0.25"/>
    <row r="250" s="16" customFormat="1" x14ac:dyDescent="0.25"/>
    <row r="251" s="16" customFormat="1" x14ac:dyDescent="0.25"/>
    <row r="252" s="16" customFormat="1" x14ac:dyDescent="0.25"/>
    <row r="253" s="16" customFormat="1" x14ac:dyDescent="0.25"/>
    <row r="254" s="16" customFormat="1" x14ac:dyDescent="0.25"/>
    <row r="255" s="16" customFormat="1" x14ac:dyDescent="0.25"/>
    <row r="256" s="16" customFormat="1" x14ac:dyDescent="0.25"/>
    <row r="257" s="16" customFormat="1" x14ac:dyDescent="0.25"/>
    <row r="258" s="16" customFormat="1" x14ac:dyDescent="0.25"/>
    <row r="259" s="16" customFormat="1" x14ac:dyDescent="0.25"/>
    <row r="260" s="16" customFormat="1" x14ac:dyDescent="0.25"/>
    <row r="261" s="16" customFormat="1" x14ac:dyDescent="0.25"/>
    <row r="262" s="16" customFormat="1" x14ac:dyDescent="0.25"/>
    <row r="263" s="16" customFormat="1" x14ac:dyDescent="0.25"/>
    <row r="264" s="16" customFormat="1" x14ac:dyDescent="0.25"/>
    <row r="265" s="16" customFormat="1" x14ac:dyDescent="0.25"/>
    <row r="266" s="16" customFormat="1" x14ac:dyDescent="0.25"/>
    <row r="267" s="16" customFormat="1" x14ac:dyDescent="0.25"/>
    <row r="268" s="16" customFormat="1" x14ac:dyDescent="0.25"/>
    <row r="269" s="16" customFormat="1" x14ac:dyDescent="0.25"/>
    <row r="270" s="16" customFormat="1" x14ac:dyDescent="0.25"/>
    <row r="271" s="16" customFormat="1" x14ac:dyDescent="0.25"/>
    <row r="272" s="16" customFormat="1" x14ac:dyDescent="0.25"/>
    <row r="273" s="16" customFormat="1" x14ac:dyDescent="0.25"/>
    <row r="274" s="16" customFormat="1" x14ac:dyDescent="0.25"/>
    <row r="275" s="16" customFormat="1" x14ac:dyDescent="0.25"/>
    <row r="276" s="16" customFormat="1" x14ac:dyDescent="0.25"/>
    <row r="277" s="16" customFormat="1" x14ac:dyDescent="0.25"/>
    <row r="278" s="16" customFormat="1" x14ac:dyDescent="0.25"/>
    <row r="279" s="16" customFormat="1" x14ac:dyDescent="0.25"/>
    <row r="280" s="16" customFormat="1" x14ac:dyDescent="0.25"/>
    <row r="281" s="16" customFormat="1" x14ac:dyDescent="0.25"/>
    <row r="282" s="16" customFormat="1" x14ac:dyDescent="0.25"/>
    <row r="283" s="16" customFormat="1" x14ac:dyDescent="0.25"/>
    <row r="284" s="16" customFormat="1" x14ac:dyDescent="0.25"/>
    <row r="285" s="16" customFormat="1" x14ac:dyDescent="0.25"/>
    <row r="286" s="16" customFormat="1" x14ac:dyDescent="0.25"/>
    <row r="287" s="16" customFormat="1" x14ac:dyDescent="0.25"/>
    <row r="288" s="16" customFormat="1" x14ac:dyDescent="0.25"/>
    <row r="289" s="16" customFormat="1" x14ac:dyDescent="0.25"/>
    <row r="290" s="16" customFormat="1" x14ac:dyDescent="0.25"/>
    <row r="291" s="16" customFormat="1" x14ac:dyDescent="0.25"/>
    <row r="292" s="16" customFormat="1" x14ac:dyDescent="0.25"/>
    <row r="293" s="16" customFormat="1" x14ac:dyDescent="0.25"/>
    <row r="294" s="16" customFormat="1" x14ac:dyDescent="0.25"/>
    <row r="295" s="16" customFormat="1" x14ac:dyDescent="0.25"/>
    <row r="296" s="16" customFormat="1" x14ac:dyDescent="0.25"/>
    <row r="297" s="16" customFormat="1" x14ac:dyDescent="0.25"/>
    <row r="298" s="16" customFormat="1" x14ac:dyDescent="0.25"/>
    <row r="299" s="16" customFormat="1" x14ac:dyDescent="0.25"/>
    <row r="300" s="16" customFormat="1" x14ac:dyDescent="0.25"/>
    <row r="301" s="16" customFormat="1" x14ac:dyDescent="0.25"/>
    <row r="302" s="16" customFormat="1" x14ac:dyDescent="0.25"/>
    <row r="303" s="16" customFormat="1" x14ac:dyDescent="0.25"/>
    <row r="304" s="16" customFormat="1" x14ac:dyDescent="0.25"/>
    <row r="305" s="16" customFormat="1" x14ac:dyDescent="0.25"/>
    <row r="306" s="16" customFormat="1" x14ac:dyDescent="0.25"/>
    <row r="307" s="16" customFormat="1" x14ac:dyDescent="0.25"/>
    <row r="308" s="16" customFormat="1" x14ac:dyDescent="0.25"/>
    <row r="309" s="16" customFormat="1" x14ac:dyDescent="0.25"/>
    <row r="310" s="16" customFormat="1" x14ac:dyDescent="0.25"/>
    <row r="311" s="16" customFormat="1" x14ac:dyDescent="0.25"/>
    <row r="312" s="16" customFormat="1" x14ac:dyDescent="0.25"/>
    <row r="313" s="16" customFormat="1" x14ac:dyDescent="0.25"/>
    <row r="314" s="16" customFormat="1" x14ac:dyDescent="0.25"/>
    <row r="315" s="16" customFormat="1" x14ac:dyDescent="0.25"/>
    <row r="316" s="16" customFormat="1" x14ac:dyDescent="0.25"/>
    <row r="317" s="16" customFormat="1" x14ac:dyDescent="0.25"/>
    <row r="318" s="16" customFormat="1" x14ac:dyDescent="0.25"/>
    <row r="319" s="16" customFormat="1" x14ac:dyDescent="0.25"/>
    <row r="320" s="16" customFormat="1" x14ac:dyDescent="0.25"/>
    <row r="321" s="16" customFormat="1" x14ac:dyDescent="0.25"/>
    <row r="322" s="16" customFormat="1" x14ac:dyDescent="0.25"/>
    <row r="323" s="16" customFormat="1" x14ac:dyDescent="0.25"/>
    <row r="324" s="16" customFormat="1" x14ac:dyDescent="0.25"/>
    <row r="325" s="16" customFormat="1" x14ac:dyDescent="0.25"/>
    <row r="326" s="16" customFormat="1" x14ac:dyDescent="0.25"/>
    <row r="327" s="16" customFormat="1" x14ac:dyDescent="0.25"/>
    <row r="328" s="16" customFormat="1" x14ac:dyDescent="0.25"/>
    <row r="329" s="16" customFormat="1" x14ac:dyDescent="0.25"/>
    <row r="330" s="16" customFormat="1" x14ac:dyDescent="0.25"/>
    <row r="331" s="16" customFormat="1" x14ac:dyDescent="0.25"/>
    <row r="332" s="16" customFormat="1" x14ac:dyDescent="0.25"/>
    <row r="333" s="16" customFormat="1" x14ac:dyDescent="0.25"/>
    <row r="334" s="16" customFormat="1" x14ac:dyDescent="0.25"/>
    <row r="335" s="16" customFormat="1" x14ac:dyDescent="0.25"/>
    <row r="336" s="16" customFormat="1" x14ac:dyDescent="0.25"/>
    <row r="337" s="16" customFormat="1" x14ac:dyDescent="0.25"/>
    <row r="338" s="16" customFormat="1" x14ac:dyDescent="0.25"/>
    <row r="339" s="16" customFormat="1" x14ac:dyDescent="0.25"/>
    <row r="340" s="16" customFormat="1" x14ac:dyDescent="0.25"/>
    <row r="341" s="16" customFormat="1" x14ac:dyDescent="0.25"/>
    <row r="342" s="16" customFormat="1" x14ac:dyDescent="0.25"/>
    <row r="343" s="16" customFormat="1" x14ac:dyDescent="0.25"/>
    <row r="344" s="16" customFormat="1" x14ac:dyDescent="0.25"/>
    <row r="345" s="16" customFormat="1" x14ac:dyDescent="0.25"/>
    <row r="346" s="16" customFormat="1" x14ac:dyDescent="0.25"/>
    <row r="347" s="16" customFormat="1" x14ac:dyDescent="0.25"/>
    <row r="348" s="16" customFormat="1" x14ac:dyDescent="0.25"/>
    <row r="349" s="16" customFormat="1" x14ac:dyDescent="0.25"/>
    <row r="350" s="16" customFormat="1" x14ac:dyDescent="0.25"/>
    <row r="351" s="16" customFormat="1" x14ac:dyDescent="0.25"/>
    <row r="352" s="16" customFormat="1" x14ac:dyDescent="0.25"/>
    <row r="353" s="16" customFormat="1" x14ac:dyDescent="0.25"/>
    <row r="354" s="16" customFormat="1" x14ac:dyDescent="0.25"/>
    <row r="355" s="16" customFormat="1" x14ac:dyDescent="0.25"/>
    <row r="356" s="16" customFormat="1" x14ac:dyDescent="0.25"/>
    <row r="357" s="16" customFormat="1" x14ac:dyDescent="0.25"/>
    <row r="358" s="16" customFormat="1" x14ac:dyDescent="0.25"/>
    <row r="359" s="16" customFormat="1" x14ac:dyDescent="0.25"/>
    <row r="360" s="16" customFormat="1" x14ac:dyDescent="0.25"/>
    <row r="361" s="16" customFormat="1" x14ac:dyDescent="0.25"/>
    <row r="362" s="16" customFormat="1" x14ac:dyDescent="0.25"/>
    <row r="363" s="16" customFormat="1" x14ac:dyDescent="0.25"/>
    <row r="364" s="16" customFormat="1" x14ac:dyDescent="0.25"/>
    <row r="365" s="16" customFormat="1" x14ac:dyDescent="0.25"/>
    <row r="366" s="16" customFormat="1" x14ac:dyDescent="0.25"/>
    <row r="367" s="16" customFormat="1" x14ac:dyDescent="0.25"/>
    <row r="368" s="16" customFormat="1" x14ac:dyDescent="0.25"/>
    <row r="369" s="16" customFormat="1" x14ac:dyDescent="0.25"/>
    <row r="370" s="16" customFormat="1" x14ac:dyDescent="0.25"/>
    <row r="371" s="16" customFormat="1" x14ac:dyDescent="0.25"/>
    <row r="372" s="16" customFormat="1" x14ac:dyDescent="0.25"/>
    <row r="373" s="16" customFormat="1" x14ac:dyDescent="0.25"/>
    <row r="374" s="16" customFormat="1" x14ac:dyDescent="0.25"/>
    <row r="375" s="16" customFormat="1" x14ac:dyDescent="0.25"/>
    <row r="376" s="16" customFormat="1" x14ac:dyDescent="0.25"/>
    <row r="377" s="16" customFormat="1" x14ac:dyDescent="0.25"/>
    <row r="378" s="16" customFormat="1" x14ac:dyDescent="0.25"/>
    <row r="379" s="16" customFormat="1" x14ac:dyDescent="0.25"/>
    <row r="380" s="16" customFormat="1" x14ac:dyDescent="0.25"/>
    <row r="381" s="16" customFormat="1" x14ac:dyDescent="0.25"/>
    <row r="382" s="16" customFormat="1" x14ac:dyDescent="0.25"/>
    <row r="383" s="16" customFormat="1" x14ac:dyDescent="0.25"/>
    <row r="384" s="16" customFormat="1" x14ac:dyDescent="0.25"/>
    <row r="385" s="16" customFormat="1" x14ac:dyDescent="0.25"/>
    <row r="386" s="16" customFormat="1" x14ac:dyDescent="0.25"/>
    <row r="387" s="16" customFormat="1" x14ac:dyDescent="0.25"/>
    <row r="388" s="16" customFormat="1" x14ac:dyDescent="0.25"/>
    <row r="389" s="16" customFormat="1" x14ac:dyDescent="0.25"/>
    <row r="390" s="16" customFormat="1" x14ac:dyDescent="0.25"/>
    <row r="391" s="16" customFormat="1" x14ac:dyDescent="0.25"/>
    <row r="392" s="16" customFormat="1" x14ac:dyDescent="0.25"/>
    <row r="393" s="16" customFormat="1" x14ac:dyDescent="0.25"/>
    <row r="394" s="16" customFormat="1" x14ac:dyDescent="0.25"/>
    <row r="395" s="16" customFormat="1" x14ac:dyDescent="0.25"/>
    <row r="396" s="16" customFormat="1" x14ac:dyDescent="0.25"/>
    <row r="397" s="16" customFormat="1" x14ac:dyDescent="0.25"/>
    <row r="398" s="16" customFormat="1" x14ac:dyDescent="0.25"/>
    <row r="399" s="16" customFormat="1" x14ac:dyDescent="0.25"/>
    <row r="400" s="16" customFormat="1" x14ac:dyDescent="0.25"/>
    <row r="401" s="16" customFormat="1" x14ac:dyDescent="0.25"/>
    <row r="402" s="16" customFormat="1" x14ac:dyDescent="0.25"/>
    <row r="403" s="16" customFormat="1" x14ac:dyDescent="0.25"/>
    <row r="404" s="16" customFormat="1" x14ac:dyDescent="0.25"/>
    <row r="405" s="16" customFormat="1" x14ac:dyDescent="0.25"/>
    <row r="406" s="16" customFormat="1" x14ac:dyDescent="0.25"/>
    <row r="407" s="16" customFormat="1" x14ac:dyDescent="0.25"/>
    <row r="408" s="16" customFormat="1" x14ac:dyDescent="0.25"/>
    <row r="409" s="16" customFormat="1" x14ac:dyDescent="0.25"/>
    <row r="410" s="16" customFormat="1" x14ac:dyDescent="0.25"/>
    <row r="411" s="16" customFormat="1" x14ac:dyDescent="0.25"/>
    <row r="412" s="16" customFormat="1" x14ac:dyDescent="0.25"/>
    <row r="413" s="16" customFormat="1" x14ac:dyDescent="0.25"/>
    <row r="414" s="16" customFormat="1" x14ac:dyDescent="0.25"/>
    <row r="415" s="16" customFormat="1" x14ac:dyDescent="0.25"/>
    <row r="416" s="16" customFormat="1" x14ac:dyDescent="0.25"/>
    <row r="417" s="16" customFormat="1" x14ac:dyDescent="0.25"/>
    <row r="418" s="16" customFormat="1" x14ac:dyDescent="0.25"/>
    <row r="419" s="16" customFormat="1" x14ac:dyDescent="0.25"/>
    <row r="420" s="16" customFormat="1" x14ac:dyDescent="0.25"/>
    <row r="421" s="16" customFormat="1" x14ac:dyDescent="0.25"/>
    <row r="422" s="16" customFormat="1" x14ac:dyDescent="0.25"/>
    <row r="423" s="16" customFormat="1" x14ac:dyDescent="0.25"/>
    <row r="424" s="16" customFormat="1" x14ac:dyDescent="0.25"/>
    <row r="425" s="16" customFormat="1" x14ac:dyDescent="0.25"/>
    <row r="426" s="16" customFormat="1" x14ac:dyDescent="0.25"/>
    <row r="427" s="16" customFormat="1" x14ac:dyDescent="0.25"/>
    <row r="428" s="16" customFormat="1" x14ac:dyDescent="0.25"/>
    <row r="429" s="16" customFormat="1" x14ac:dyDescent="0.25"/>
    <row r="430" s="16" customFormat="1" x14ac:dyDescent="0.25"/>
    <row r="431" s="16" customFormat="1" x14ac:dyDescent="0.25"/>
    <row r="432" s="16" customFormat="1" x14ac:dyDescent="0.25"/>
    <row r="433" s="16" customFormat="1" x14ac:dyDescent="0.25"/>
    <row r="434" s="16" customFormat="1" x14ac:dyDescent="0.25"/>
    <row r="435" s="16" customFormat="1" x14ac:dyDescent="0.25"/>
    <row r="436" s="16" customFormat="1" x14ac:dyDescent="0.25"/>
    <row r="437" s="16" customFormat="1" x14ac:dyDescent="0.25"/>
    <row r="438" s="16" customFormat="1" x14ac:dyDescent="0.25"/>
    <row r="439" s="16" customFormat="1" x14ac:dyDescent="0.25"/>
    <row r="440" s="16" customFormat="1" x14ac:dyDescent="0.25"/>
    <row r="441" s="16" customFormat="1" x14ac:dyDescent="0.25"/>
    <row r="442" s="16" customFormat="1" x14ac:dyDescent="0.25"/>
    <row r="443" s="16" customFormat="1" x14ac:dyDescent="0.25"/>
    <row r="444" s="16" customFormat="1" x14ac:dyDescent="0.25"/>
    <row r="445" s="16" customFormat="1" x14ac:dyDescent="0.25"/>
    <row r="446" s="16" customFormat="1" x14ac:dyDescent="0.25"/>
    <row r="447" s="16" customFormat="1" x14ac:dyDescent="0.25"/>
    <row r="448" s="16" customFormat="1" x14ac:dyDescent="0.25"/>
    <row r="449" s="16" customFormat="1" x14ac:dyDescent="0.25"/>
    <row r="450" s="16" customFormat="1" x14ac:dyDescent="0.25"/>
    <row r="451" s="16" customFormat="1" x14ac:dyDescent="0.25"/>
    <row r="452" s="16" customFormat="1" x14ac:dyDescent="0.25"/>
    <row r="453" s="16" customFormat="1" x14ac:dyDescent="0.25"/>
    <row r="454" s="16" customFormat="1" x14ac:dyDescent="0.25"/>
    <row r="455" s="16" customFormat="1" x14ac:dyDescent="0.25"/>
    <row r="456" s="16" customFormat="1" x14ac:dyDescent="0.25"/>
    <row r="457" s="16" customFormat="1" x14ac:dyDescent="0.25"/>
    <row r="458" s="18" customFormat="1" x14ac:dyDescent="0.25"/>
    <row r="459" s="18" customFormat="1" x14ac:dyDescent="0.25"/>
    <row r="460" s="18" customFormat="1" x14ac:dyDescent="0.25"/>
    <row r="461" s="18" customFormat="1" x14ac:dyDescent="0.25"/>
    <row r="462" s="18" customFormat="1" x14ac:dyDescent="0.25"/>
    <row r="463" s="18" customFormat="1" x14ac:dyDescent="0.25"/>
    <row r="464" s="18" customFormat="1" x14ac:dyDescent="0.25"/>
    <row r="465" s="18" customFormat="1" x14ac:dyDescent="0.25"/>
    <row r="466" s="18" customFormat="1" x14ac:dyDescent="0.25"/>
    <row r="467" s="18" customFormat="1" x14ac:dyDescent="0.25"/>
    <row r="468" s="18" customFormat="1" x14ac:dyDescent="0.25"/>
    <row r="469" s="18" customFormat="1" x14ac:dyDescent="0.25"/>
    <row r="470" s="18" customFormat="1" x14ac:dyDescent="0.25"/>
    <row r="471" s="18" customFormat="1" x14ac:dyDescent="0.25"/>
    <row r="472" s="18" customFormat="1" x14ac:dyDescent="0.25"/>
    <row r="473" s="18" customFormat="1" x14ac:dyDescent="0.25"/>
    <row r="474" s="18" customFormat="1" x14ac:dyDescent="0.25"/>
    <row r="475" s="18" customFormat="1" x14ac:dyDescent="0.25"/>
    <row r="476" s="18" customFormat="1" x14ac:dyDescent="0.25"/>
    <row r="477" s="18" customFormat="1" x14ac:dyDescent="0.25"/>
    <row r="478" s="18" customFormat="1" x14ac:dyDescent="0.25"/>
    <row r="479" s="18" customFormat="1" x14ac:dyDescent="0.25"/>
    <row r="480" s="18" customFormat="1" x14ac:dyDescent="0.25"/>
    <row r="481" s="18" customFormat="1" x14ac:dyDescent="0.25"/>
    <row r="482" s="18" customFormat="1" x14ac:dyDescent="0.25"/>
    <row r="483" s="18" customFormat="1" x14ac:dyDescent="0.25"/>
    <row r="484" s="18" customFormat="1" x14ac:dyDescent="0.25"/>
    <row r="485" s="18" customFormat="1" x14ac:dyDescent="0.25"/>
    <row r="486" s="18" customFormat="1" x14ac:dyDescent="0.25"/>
    <row r="487" s="18" customFormat="1" x14ac:dyDescent="0.25"/>
    <row r="488" s="18" customFormat="1" x14ac:dyDescent="0.25"/>
    <row r="489" s="18" customFormat="1" x14ac:dyDescent="0.25"/>
    <row r="490" s="18" customFormat="1" x14ac:dyDescent="0.25"/>
    <row r="491" s="18" customFormat="1" x14ac:dyDescent="0.25"/>
    <row r="492" s="18" customFormat="1" x14ac:dyDescent="0.25"/>
    <row r="493" s="18" customFormat="1" x14ac:dyDescent="0.25"/>
    <row r="494" s="18" customFormat="1" x14ac:dyDescent="0.25"/>
    <row r="495" s="18" customFormat="1" x14ac:dyDescent="0.25"/>
    <row r="496" s="18" customFormat="1" x14ac:dyDescent="0.25"/>
    <row r="497" s="18" customFormat="1" x14ac:dyDescent="0.25"/>
    <row r="498" s="18" customFormat="1" x14ac:dyDescent="0.25"/>
    <row r="499" s="18" customFormat="1" x14ac:dyDescent="0.25"/>
    <row r="500" s="18" customFormat="1" x14ac:dyDescent="0.25"/>
    <row r="501" s="18" customFormat="1" x14ac:dyDescent="0.25"/>
    <row r="502" s="18" customFormat="1" x14ac:dyDescent="0.25"/>
    <row r="503" s="18" customFormat="1" x14ac:dyDescent="0.25"/>
    <row r="504" s="18" customFormat="1" x14ac:dyDescent="0.25"/>
    <row r="505" s="18" customFormat="1" x14ac:dyDescent="0.25"/>
    <row r="506" s="18" customFormat="1" x14ac:dyDescent="0.25"/>
    <row r="507" s="18" customFormat="1" x14ac:dyDescent="0.25"/>
    <row r="508" s="18" customFormat="1" x14ac:dyDescent="0.25"/>
    <row r="509" s="18" customFormat="1" x14ac:dyDescent="0.25"/>
    <row r="510" s="18" customFormat="1" x14ac:dyDescent="0.25"/>
    <row r="511" s="18" customFormat="1" x14ac:dyDescent="0.25"/>
    <row r="512" s="18" customFormat="1" x14ac:dyDescent="0.25"/>
    <row r="513" s="18" customFormat="1" x14ac:dyDescent="0.25"/>
    <row r="514" s="18" customFormat="1" x14ac:dyDescent="0.25"/>
    <row r="515" s="18" customFormat="1" x14ac:dyDescent="0.25"/>
    <row r="516" s="18" customFormat="1" x14ac:dyDescent="0.25"/>
    <row r="517" s="18" customFormat="1" x14ac:dyDescent="0.25"/>
    <row r="518" s="18" customFormat="1" x14ac:dyDescent="0.25"/>
    <row r="519" s="18" customFormat="1" x14ac:dyDescent="0.25"/>
    <row r="520" s="18" customFormat="1" x14ac:dyDescent="0.25"/>
    <row r="521" s="18" customFormat="1" x14ac:dyDescent="0.25"/>
    <row r="522" s="18" customFormat="1" x14ac:dyDescent="0.25"/>
    <row r="523" s="18" customFormat="1" x14ac:dyDescent="0.25"/>
    <row r="524" s="18" customFormat="1" x14ac:dyDescent="0.25"/>
    <row r="525" s="18" customFormat="1" x14ac:dyDescent="0.25"/>
    <row r="526" s="18" customFormat="1" x14ac:dyDescent="0.25"/>
    <row r="527" s="18" customFormat="1" x14ac:dyDescent="0.25"/>
    <row r="528" s="16" customFormat="1" x14ac:dyDescent="0.25"/>
    <row r="529" s="16" customFormat="1" x14ac:dyDescent="0.25"/>
    <row r="530" s="16" customFormat="1" x14ac:dyDescent="0.25"/>
    <row r="531" s="16" customFormat="1" x14ac:dyDescent="0.25"/>
    <row r="532" s="16" customFormat="1" x14ac:dyDescent="0.25"/>
    <row r="533" s="16" customFormat="1" x14ac:dyDescent="0.25"/>
    <row r="534" s="16" customFormat="1" x14ac:dyDescent="0.25"/>
    <row r="535" s="16" customFormat="1" x14ac:dyDescent="0.25"/>
    <row r="536" s="16" customFormat="1" x14ac:dyDescent="0.25"/>
    <row r="537" s="16" customFormat="1" x14ac:dyDescent="0.25"/>
    <row r="538" s="16" customFormat="1" x14ac:dyDescent="0.25"/>
    <row r="539" s="16" customFormat="1" x14ac:dyDescent="0.25"/>
    <row r="540" s="16" customFormat="1" x14ac:dyDescent="0.25"/>
    <row r="541" s="16" customFormat="1" x14ac:dyDescent="0.25"/>
    <row r="542" s="16" customFormat="1" x14ac:dyDescent="0.25"/>
    <row r="543" s="16" customFormat="1" x14ac:dyDescent="0.25"/>
    <row r="544" s="16" customFormat="1" x14ac:dyDescent="0.25"/>
    <row r="545" s="16" customFormat="1" x14ac:dyDescent="0.25"/>
    <row r="546" s="16" customFormat="1" x14ac:dyDescent="0.25"/>
    <row r="547" s="16" customFormat="1" x14ac:dyDescent="0.25"/>
    <row r="548" s="16" customFormat="1" x14ac:dyDescent="0.25"/>
    <row r="549" s="16" customFormat="1" x14ac:dyDescent="0.25"/>
    <row r="550" s="16" customFormat="1" x14ac:dyDescent="0.25"/>
    <row r="551" s="16" customFormat="1" x14ac:dyDescent="0.25"/>
    <row r="552" s="16" customFormat="1" x14ac:dyDescent="0.25"/>
    <row r="553" s="16" customFormat="1" x14ac:dyDescent="0.25"/>
    <row r="554" s="16" customFormat="1" x14ac:dyDescent="0.25"/>
    <row r="555" s="16" customFormat="1" x14ac:dyDescent="0.25"/>
    <row r="556" s="16" customFormat="1" x14ac:dyDescent="0.25"/>
    <row r="557" s="16" customFormat="1" x14ac:dyDescent="0.25"/>
    <row r="558" s="16" customFormat="1" x14ac:dyDescent="0.25"/>
    <row r="559" s="16" customFormat="1" x14ac:dyDescent="0.25"/>
    <row r="560" s="16" customFormat="1" x14ac:dyDescent="0.25"/>
    <row r="561" s="16" customFormat="1" x14ac:dyDescent="0.25"/>
    <row r="562" s="16" customFormat="1" x14ac:dyDescent="0.25"/>
    <row r="563" s="16" customFormat="1" x14ac:dyDescent="0.25"/>
    <row r="564" s="16" customFormat="1" x14ac:dyDescent="0.25"/>
    <row r="565" s="16" customFormat="1" x14ac:dyDescent="0.25"/>
    <row r="566" s="16" customFormat="1" x14ac:dyDescent="0.25"/>
    <row r="567" s="16" customFormat="1" x14ac:dyDescent="0.25"/>
    <row r="568" s="16" customFormat="1" x14ac:dyDescent="0.25"/>
    <row r="569" s="16" customFormat="1" x14ac:dyDescent="0.25"/>
    <row r="570" s="16" customFormat="1" x14ac:dyDescent="0.25"/>
    <row r="571" s="16" customFormat="1" x14ac:dyDescent="0.25"/>
    <row r="572" s="16" customFormat="1" x14ac:dyDescent="0.25"/>
    <row r="573" s="16" customFormat="1" x14ac:dyDescent="0.25"/>
    <row r="574" s="16" customFormat="1" x14ac:dyDescent="0.25"/>
    <row r="575" s="16" customFormat="1" x14ac:dyDescent="0.25"/>
    <row r="576" s="16" customFormat="1" x14ac:dyDescent="0.25"/>
    <row r="577" s="16" customFormat="1" x14ac:dyDescent="0.25"/>
    <row r="578" s="16" customFormat="1" x14ac:dyDescent="0.25"/>
    <row r="579" s="16" customFormat="1" x14ac:dyDescent="0.25"/>
    <row r="580" s="16" customFormat="1" x14ac:dyDescent="0.25"/>
    <row r="581" s="16" customFormat="1" x14ac:dyDescent="0.25"/>
    <row r="582" s="16" customFormat="1" x14ac:dyDescent="0.25"/>
    <row r="583" s="16" customFormat="1" x14ac:dyDescent="0.25"/>
    <row r="584" s="16" customFormat="1" x14ac:dyDescent="0.25"/>
    <row r="585" s="16" customFormat="1" x14ac:dyDescent="0.25"/>
    <row r="586" s="16" customFormat="1" x14ac:dyDescent="0.25"/>
    <row r="587" s="16" customFormat="1" x14ac:dyDescent="0.25"/>
    <row r="588" s="16" customFormat="1" x14ac:dyDescent="0.25"/>
    <row r="589" s="16" customFormat="1" x14ac:dyDescent="0.25"/>
    <row r="590" s="16" customFormat="1" x14ac:dyDescent="0.25"/>
    <row r="591" s="16" customFormat="1" x14ac:dyDescent="0.25"/>
    <row r="592" s="16" customFormat="1" x14ac:dyDescent="0.25"/>
    <row r="593" s="16" customFormat="1" x14ac:dyDescent="0.25"/>
    <row r="594" s="16" customFormat="1" x14ac:dyDescent="0.25"/>
    <row r="595" s="16" customFormat="1" x14ac:dyDescent="0.25"/>
    <row r="596" s="16" customFormat="1" x14ac:dyDescent="0.25"/>
    <row r="597" s="16" customFormat="1" x14ac:dyDescent="0.25"/>
    <row r="598" s="16" customFormat="1" x14ac:dyDescent="0.25"/>
    <row r="599" s="16" customFormat="1" x14ac:dyDescent="0.25"/>
    <row r="600" s="16" customFormat="1" x14ac:dyDescent="0.25"/>
    <row r="601" s="16" customFormat="1" x14ac:dyDescent="0.25"/>
    <row r="602" s="16" customFormat="1" x14ac:dyDescent="0.25"/>
    <row r="603" s="16" customFormat="1" x14ac:dyDescent="0.25"/>
    <row r="604" s="16" customFormat="1" x14ac:dyDescent="0.25"/>
    <row r="605" s="16" customFormat="1" x14ac:dyDescent="0.25"/>
    <row r="606" s="16" customFormat="1" x14ac:dyDescent="0.25"/>
    <row r="607" s="16" customFormat="1" x14ac:dyDescent="0.25"/>
    <row r="608" s="16" customFormat="1" x14ac:dyDescent="0.25"/>
    <row r="609" s="16" customFormat="1" x14ac:dyDescent="0.25"/>
    <row r="610" s="16" customFormat="1" x14ac:dyDescent="0.25"/>
    <row r="611" s="16" customFormat="1" x14ac:dyDescent="0.25"/>
    <row r="612" s="16" customFormat="1" x14ac:dyDescent="0.25"/>
    <row r="613" s="16" customFormat="1" x14ac:dyDescent="0.25"/>
    <row r="614" s="16" customFormat="1" x14ac:dyDescent="0.25"/>
    <row r="615" s="16" customFormat="1" x14ac:dyDescent="0.25"/>
    <row r="616" s="16" customFormat="1" x14ac:dyDescent="0.25"/>
    <row r="617" s="16" customFormat="1" x14ac:dyDescent="0.25"/>
    <row r="618" s="16" customFormat="1" x14ac:dyDescent="0.25"/>
    <row r="619" s="16" customFormat="1" x14ac:dyDescent="0.25"/>
    <row r="620" s="16" customFormat="1" x14ac:dyDescent="0.25"/>
    <row r="621" s="16" customFormat="1" x14ac:dyDescent="0.25"/>
    <row r="622" s="16" customFormat="1" x14ac:dyDescent="0.25"/>
    <row r="623" s="16" customFormat="1" x14ac:dyDescent="0.25"/>
    <row r="624" s="16" customFormat="1" x14ac:dyDescent="0.25"/>
    <row r="625" s="16" customFormat="1" x14ac:dyDescent="0.25"/>
    <row r="626" s="16" customFormat="1" x14ac:dyDescent="0.25"/>
    <row r="627" s="16" customFormat="1" x14ac:dyDescent="0.25"/>
    <row r="628" s="16" customFormat="1" x14ac:dyDescent="0.25"/>
    <row r="629" s="16" customFormat="1" x14ac:dyDescent="0.25"/>
    <row r="630" s="16" customFormat="1" x14ac:dyDescent="0.25"/>
    <row r="631" s="16" customFormat="1" x14ac:dyDescent="0.25"/>
    <row r="632" s="16" customFormat="1" x14ac:dyDescent="0.25"/>
    <row r="633" s="16" customFormat="1" x14ac:dyDescent="0.25"/>
    <row r="634" s="16" customFormat="1" x14ac:dyDescent="0.25"/>
    <row r="635" s="16" customFormat="1" x14ac:dyDescent="0.25"/>
    <row r="636" s="16" customFormat="1" x14ac:dyDescent="0.25"/>
    <row r="637" s="16" customFormat="1" x14ac:dyDescent="0.25"/>
    <row r="638" s="16" customFormat="1" x14ac:dyDescent="0.25"/>
    <row r="639" s="16" customFormat="1" x14ac:dyDescent="0.25"/>
    <row r="640" s="16" customFormat="1" x14ac:dyDescent="0.25"/>
    <row r="641" s="16" customFormat="1" x14ac:dyDescent="0.25"/>
    <row r="642" s="16" customFormat="1" x14ac:dyDescent="0.25"/>
    <row r="643" s="16" customFormat="1" x14ac:dyDescent="0.25"/>
    <row r="644" s="16" customFormat="1" x14ac:dyDescent="0.25"/>
    <row r="645" s="16" customFormat="1" x14ac:dyDescent="0.25"/>
    <row r="646" s="16" customFormat="1" x14ac:dyDescent="0.25"/>
    <row r="647" s="16" customFormat="1" x14ac:dyDescent="0.25"/>
    <row r="648" s="16" customFormat="1" x14ac:dyDescent="0.25"/>
    <row r="649" s="16" customFormat="1" x14ac:dyDescent="0.25"/>
    <row r="650" s="16" customFormat="1" x14ac:dyDescent="0.25"/>
    <row r="651" s="16" customFormat="1" x14ac:dyDescent="0.25"/>
    <row r="652" s="16" customFormat="1" x14ac:dyDescent="0.25"/>
    <row r="653" s="16" customFormat="1" x14ac:dyDescent="0.25"/>
    <row r="654" s="16" customFormat="1" x14ac:dyDescent="0.25"/>
    <row r="655" s="16" customFormat="1" x14ac:dyDescent="0.25"/>
    <row r="656" s="16" customFormat="1" x14ac:dyDescent="0.25"/>
    <row r="657" s="16" customFormat="1" x14ac:dyDescent="0.25"/>
    <row r="658" s="16" customFormat="1" x14ac:dyDescent="0.25"/>
    <row r="659" s="16" customFormat="1" x14ac:dyDescent="0.25"/>
    <row r="660" s="16" customFormat="1" x14ac:dyDescent="0.25"/>
    <row r="661" s="16" customFormat="1" x14ac:dyDescent="0.25"/>
    <row r="662" s="16" customFormat="1" x14ac:dyDescent="0.25"/>
    <row r="663" s="16" customFormat="1" x14ac:dyDescent="0.25"/>
    <row r="664" s="16" customFormat="1" x14ac:dyDescent="0.25"/>
    <row r="665" s="16" customFormat="1" x14ac:dyDescent="0.25"/>
    <row r="666" s="16" customFormat="1" x14ac:dyDescent="0.25"/>
    <row r="667" s="16" customFormat="1" x14ac:dyDescent="0.25"/>
    <row r="668" s="16" customFormat="1" x14ac:dyDescent="0.25"/>
    <row r="669" s="16" customFormat="1" x14ac:dyDescent="0.25"/>
    <row r="670" s="16" customFormat="1" x14ac:dyDescent="0.25"/>
    <row r="671" s="16" customFormat="1" x14ac:dyDescent="0.25"/>
    <row r="672" s="16" customFormat="1" x14ac:dyDescent="0.25"/>
    <row r="673" s="16" customFormat="1" x14ac:dyDescent="0.25"/>
    <row r="674" s="16" customFormat="1" x14ac:dyDescent="0.25"/>
    <row r="675" s="16" customFormat="1" x14ac:dyDescent="0.25"/>
    <row r="676" s="16" customFormat="1" x14ac:dyDescent="0.25"/>
    <row r="677" s="16" customFormat="1" x14ac:dyDescent="0.25"/>
    <row r="678" s="16" customFormat="1" x14ac:dyDescent="0.25"/>
    <row r="679" s="16" customFormat="1" x14ac:dyDescent="0.25"/>
    <row r="680" s="16" customFormat="1" x14ac:dyDescent="0.25"/>
    <row r="681" s="16" customFormat="1" x14ac:dyDescent="0.25"/>
    <row r="682" s="16" customFormat="1" x14ac:dyDescent="0.25"/>
    <row r="683" s="16" customFormat="1" x14ac:dyDescent="0.25"/>
    <row r="684" s="16" customFormat="1" x14ac:dyDescent="0.25"/>
    <row r="685" s="16" customFormat="1" x14ac:dyDescent="0.25"/>
    <row r="686" s="16" customFormat="1" x14ac:dyDescent="0.25"/>
    <row r="687" s="16" customFormat="1" x14ac:dyDescent="0.25"/>
    <row r="688" s="16" customFormat="1" x14ac:dyDescent="0.25"/>
    <row r="689" s="16" customFormat="1" x14ac:dyDescent="0.25"/>
    <row r="690" s="16" customFormat="1" x14ac:dyDescent="0.25"/>
    <row r="691" s="16" customFormat="1" x14ac:dyDescent="0.25"/>
    <row r="692" s="16" customFormat="1" x14ac:dyDescent="0.25"/>
    <row r="693" s="16" customFormat="1" x14ac:dyDescent="0.25"/>
    <row r="694" s="16" customFormat="1" x14ac:dyDescent="0.25"/>
    <row r="695" s="16" customFormat="1" x14ac:dyDescent="0.25"/>
    <row r="696" s="16" customFormat="1" x14ac:dyDescent="0.25"/>
    <row r="697" s="16" customFormat="1" x14ac:dyDescent="0.25"/>
    <row r="698" s="16" customFormat="1" x14ac:dyDescent="0.25"/>
    <row r="699" s="16" customFormat="1" x14ac:dyDescent="0.25"/>
    <row r="700" s="16" customFormat="1" x14ac:dyDescent="0.25"/>
    <row r="701" s="16" customFormat="1" x14ac:dyDescent="0.25"/>
    <row r="702" s="16" customFormat="1" x14ac:dyDescent="0.25"/>
    <row r="703" s="16" customFormat="1" x14ac:dyDescent="0.25"/>
  </sheetData>
  <sheetProtection algorithmName="SHA-512" hashValue="O9oLHC5l3OggLZcVatKIjiVt6FExyF2GNswJEdja2NGQ/QeWDMByXTassF/VieYyuzkaJyCRhS0C5xtf/SnK4Q==" saltValue="WdSc/CC38Uii6fI01qlu8g==" spinCount="100000" sheet="1" objects="1" scenarios="1"/>
  <protectedRanges>
    <protectedRange sqref="C6:C10" name="Oblast1_1"/>
  </protectedRanges>
  <mergeCells count="54">
    <mergeCell ref="H128:I128"/>
    <mergeCell ref="H99:I99"/>
    <mergeCell ref="H100:I100"/>
    <mergeCell ref="A101:A128"/>
    <mergeCell ref="B101:J101"/>
    <mergeCell ref="E102:J106"/>
    <mergeCell ref="B107:J107"/>
    <mergeCell ref="H108:J108"/>
    <mergeCell ref="G109:G117"/>
    <mergeCell ref="H112:J112"/>
    <mergeCell ref="H115:J115"/>
    <mergeCell ref="H116:I116"/>
    <mergeCell ref="H117:I117"/>
    <mergeCell ref="B118:J118"/>
    <mergeCell ref="H119:J119"/>
    <mergeCell ref="G120:G128"/>
    <mergeCell ref="H123:J123"/>
    <mergeCell ref="H126:J126"/>
    <mergeCell ref="H127:I127"/>
    <mergeCell ref="A74:A100"/>
    <mergeCell ref="B74:C74"/>
    <mergeCell ref="D74:E74"/>
    <mergeCell ref="F74:J78"/>
    <mergeCell ref="B79:J79"/>
    <mergeCell ref="H80:J80"/>
    <mergeCell ref="G81:G89"/>
    <mergeCell ref="H84:J84"/>
    <mergeCell ref="H87:J87"/>
    <mergeCell ref="H88:I88"/>
    <mergeCell ref="H89:I89"/>
    <mergeCell ref="B90:J90"/>
    <mergeCell ref="H91:J91"/>
    <mergeCell ref="G92:G100"/>
    <mergeCell ref="H95:J95"/>
    <mergeCell ref="H98:J98"/>
    <mergeCell ref="A62:A73"/>
    <mergeCell ref="F62:F64"/>
    <mergeCell ref="B65:E65"/>
    <mergeCell ref="F65:F67"/>
    <mergeCell ref="B68:E68"/>
    <mergeCell ref="E69:E73"/>
    <mergeCell ref="E12:L18"/>
    <mergeCell ref="B13:D18"/>
    <mergeCell ref="A52:A61"/>
    <mergeCell ref="E52:H52"/>
    <mergeCell ref="E53:F54"/>
    <mergeCell ref="E55:F56"/>
    <mergeCell ref="E57:F60"/>
    <mergeCell ref="A10:B10"/>
    <mergeCell ref="A1:M3"/>
    <mergeCell ref="B4:D5"/>
    <mergeCell ref="A6:B6"/>
    <mergeCell ref="A7:B7"/>
    <mergeCell ref="A8:B8"/>
  </mergeCells>
  <dataValidations count="2">
    <dataValidation type="list" allowBlank="1" showInputMessage="1" showErrorMessage="1" sqref="C10" xr:uid="{B238C948-42D8-4A8C-A057-CA588276119E}">
      <formula1>$G$53:$G$54</formula1>
    </dataValidation>
    <dataValidation type="list" allowBlank="1" showInputMessage="1" showErrorMessage="1" sqref="C7" xr:uid="{20D52ADF-EAA1-4CFE-A123-31FA8F7DDB68}">
      <formula1>$G$55:$G$56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5792C-E86D-49BA-B6EC-F04AA1EF4625}">
  <sheetPr codeName="List6">
    <pageSetUpPr fitToPage="1"/>
  </sheetPr>
  <dimension ref="A1:BT703"/>
  <sheetViews>
    <sheetView topLeftCell="A13" zoomScale="70" zoomScaleNormal="70" workbookViewId="0">
      <selection activeCell="C9" sqref="C9"/>
    </sheetView>
  </sheetViews>
  <sheetFormatPr defaultColWidth="9.140625" defaultRowHeight="15" x14ac:dyDescent="0.25"/>
  <cols>
    <col min="1" max="1" width="7.28515625" style="14" customWidth="1"/>
    <col min="2" max="2" width="44.85546875" style="14" customWidth="1"/>
    <col min="3" max="3" width="29.42578125" style="14" customWidth="1"/>
    <col min="4" max="4" width="12.5703125" style="14" customWidth="1"/>
    <col min="5" max="5" width="11.42578125" style="14" customWidth="1"/>
    <col min="6" max="9" width="9.140625" style="14"/>
    <col min="10" max="10" width="16.5703125" style="14" bestFit="1" customWidth="1"/>
    <col min="11" max="11" width="9.140625" style="14"/>
    <col min="12" max="12" width="6.5703125" style="14" customWidth="1"/>
    <col min="13" max="13" width="6.42578125" style="14" customWidth="1"/>
    <col min="14" max="15" width="9.140625" style="15"/>
    <col min="16" max="72" width="9.140625" style="16"/>
    <col min="73" max="16384" width="9.140625" style="14"/>
  </cols>
  <sheetData>
    <row r="1" spans="1:13" ht="9.9499999999999993" customHeigh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</row>
    <row r="2" spans="1:13" ht="9.9499999999999993" customHeight="1" x14ac:dyDescent="0.25">
      <c r="A2" s="53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5"/>
    </row>
    <row r="3" spans="1:13" ht="9.9499999999999993" customHeight="1" thickBot="1" x14ac:dyDescent="0.3">
      <c r="A3" s="56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8"/>
    </row>
    <row r="4" spans="1:13" x14ac:dyDescent="0.25">
      <c r="A4" s="1"/>
      <c r="B4" s="59" t="s">
        <v>1</v>
      </c>
      <c r="C4" s="59"/>
      <c r="D4" s="59"/>
      <c r="E4" s="11"/>
      <c r="F4" s="11"/>
      <c r="G4" s="11"/>
      <c r="H4" s="11"/>
      <c r="I4" s="11"/>
      <c r="J4" s="11"/>
      <c r="K4" s="11"/>
      <c r="L4" s="11"/>
      <c r="M4" s="2"/>
    </row>
    <row r="5" spans="1:13" x14ac:dyDescent="0.25">
      <c r="A5" s="1"/>
      <c r="B5" s="59"/>
      <c r="C5" s="59"/>
      <c r="D5" s="59"/>
      <c r="E5" s="11"/>
      <c r="F5" s="11"/>
      <c r="G5" s="11"/>
      <c r="H5" s="11"/>
      <c r="I5" s="11"/>
      <c r="J5" s="11"/>
      <c r="K5" s="11"/>
      <c r="L5" s="11"/>
      <c r="M5" s="2"/>
    </row>
    <row r="6" spans="1:13" x14ac:dyDescent="0.25">
      <c r="A6" s="48" t="s">
        <v>2</v>
      </c>
      <c r="B6" s="49"/>
      <c r="C6" s="3">
        <v>-15</v>
      </c>
      <c r="D6" s="9" t="s">
        <v>3</v>
      </c>
      <c r="E6" s="11"/>
      <c r="F6" s="11"/>
      <c r="G6" s="11"/>
      <c r="H6" s="11"/>
      <c r="I6" s="11"/>
      <c r="J6" s="11"/>
      <c r="K6" s="11"/>
      <c r="L6" s="11"/>
      <c r="M6" s="2"/>
    </row>
    <row r="7" spans="1:13" x14ac:dyDescent="0.25">
      <c r="A7" s="48" t="s">
        <v>4</v>
      </c>
      <c r="B7" s="49"/>
      <c r="C7" s="3">
        <v>15</v>
      </c>
      <c r="D7" s="9" t="s">
        <v>3</v>
      </c>
      <c r="E7" s="11"/>
      <c r="F7" s="11"/>
      <c r="G7" s="11"/>
      <c r="H7" s="11"/>
      <c r="I7" s="11"/>
      <c r="J7" s="11"/>
      <c r="K7" s="11"/>
      <c r="L7" s="11"/>
      <c r="M7" s="2"/>
    </row>
    <row r="8" spans="1:13" x14ac:dyDescent="0.25">
      <c r="A8" s="48" t="s">
        <v>5</v>
      </c>
      <c r="B8" s="49"/>
      <c r="C8" s="3">
        <v>7</v>
      </c>
      <c r="D8" s="9" t="s">
        <v>6</v>
      </c>
      <c r="E8" s="11"/>
      <c r="F8" s="11"/>
      <c r="G8" s="11"/>
      <c r="H8" s="11"/>
      <c r="I8" s="11"/>
      <c r="J8" s="11"/>
      <c r="K8" s="11"/>
      <c r="L8" s="11"/>
      <c r="M8" s="2"/>
    </row>
    <row r="9" spans="1:13" x14ac:dyDescent="0.25">
      <c r="A9" s="12"/>
      <c r="B9" s="13" t="s">
        <v>7</v>
      </c>
      <c r="C9" s="3">
        <v>4</v>
      </c>
      <c r="D9" s="9" t="s">
        <v>8</v>
      </c>
      <c r="E9" s="11"/>
      <c r="F9" s="11"/>
      <c r="G9" s="11"/>
      <c r="H9" s="11"/>
      <c r="I9" s="11"/>
      <c r="J9" s="11"/>
      <c r="K9" s="11"/>
      <c r="L9" s="11"/>
      <c r="M9" s="2"/>
    </row>
    <row r="10" spans="1:13" x14ac:dyDescent="0.25">
      <c r="A10" s="48" t="s">
        <v>9</v>
      </c>
      <c r="B10" s="49"/>
      <c r="C10" s="3" t="s">
        <v>20</v>
      </c>
      <c r="D10" s="9" t="s">
        <v>8</v>
      </c>
      <c r="E10" s="11"/>
      <c r="F10" s="11"/>
      <c r="G10" s="11"/>
      <c r="H10" s="11"/>
      <c r="I10" s="11"/>
      <c r="J10" s="11"/>
      <c r="K10" s="11"/>
      <c r="L10" s="11"/>
      <c r="M10" s="2"/>
    </row>
    <row r="11" spans="1:13" x14ac:dyDescent="0.25">
      <c r="A11" s="4"/>
      <c r="B11" s="13" t="s">
        <v>11</v>
      </c>
      <c r="C11" s="17">
        <f>D64</f>
        <v>8.8000000000000007</v>
      </c>
      <c r="D11" s="9" t="s">
        <v>6</v>
      </c>
      <c r="E11" s="11"/>
      <c r="F11" s="11"/>
      <c r="G11" s="11"/>
      <c r="H11" s="11"/>
      <c r="I11" s="11"/>
      <c r="J11" s="11"/>
      <c r="K11" s="11"/>
      <c r="L11" s="11"/>
      <c r="M11" s="2"/>
    </row>
    <row r="12" spans="1:13" ht="15" customHeight="1" x14ac:dyDescent="0.25">
      <c r="A12" s="5"/>
      <c r="B12" s="10"/>
      <c r="C12" s="10"/>
      <c r="D12" s="10"/>
      <c r="E12" s="60" t="s">
        <v>12</v>
      </c>
      <c r="F12" s="60"/>
      <c r="G12" s="60"/>
      <c r="H12" s="60"/>
      <c r="I12" s="60"/>
      <c r="J12" s="60"/>
      <c r="K12" s="60"/>
      <c r="L12" s="60"/>
      <c r="M12" s="2"/>
    </row>
    <row r="13" spans="1:13" x14ac:dyDescent="0.25">
      <c r="A13" s="1"/>
      <c r="B13" s="61" t="s">
        <v>13</v>
      </c>
      <c r="C13" s="62"/>
      <c r="D13" s="62"/>
      <c r="E13" s="60"/>
      <c r="F13" s="60"/>
      <c r="G13" s="60"/>
      <c r="H13" s="60"/>
      <c r="I13" s="60"/>
      <c r="J13" s="60"/>
      <c r="K13" s="60"/>
      <c r="L13" s="60"/>
      <c r="M13" s="2"/>
    </row>
    <row r="14" spans="1:13" x14ac:dyDescent="0.25">
      <c r="A14" s="1"/>
      <c r="B14" s="62"/>
      <c r="C14" s="62"/>
      <c r="D14" s="62"/>
      <c r="E14" s="60"/>
      <c r="F14" s="60"/>
      <c r="G14" s="60"/>
      <c r="H14" s="60"/>
      <c r="I14" s="60"/>
      <c r="J14" s="60"/>
      <c r="K14" s="60"/>
      <c r="L14" s="60"/>
      <c r="M14" s="2"/>
    </row>
    <row r="15" spans="1:13" x14ac:dyDescent="0.25">
      <c r="A15" s="1"/>
      <c r="B15" s="62"/>
      <c r="C15" s="62"/>
      <c r="D15" s="62"/>
      <c r="E15" s="60"/>
      <c r="F15" s="60"/>
      <c r="G15" s="60"/>
      <c r="H15" s="60"/>
      <c r="I15" s="60"/>
      <c r="J15" s="60"/>
      <c r="K15" s="60"/>
      <c r="L15" s="60"/>
      <c r="M15" s="2"/>
    </row>
    <row r="16" spans="1:13" x14ac:dyDescent="0.25">
      <c r="A16" s="1"/>
      <c r="B16" s="62"/>
      <c r="C16" s="62"/>
      <c r="D16" s="62"/>
      <c r="E16" s="60"/>
      <c r="F16" s="60"/>
      <c r="G16" s="60"/>
      <c r="H16" s="60"/>
      <c r="I16" s="60"/>
      <c r="J16" s="60"/>
      <c r="K16" s="60"/>
      <c r="L16" s="60"/>
      <c r="M16" s="2"/>
    </row>
    <row r="17" spans="1:13" x14ac:dyDescent="0.25">
      <c r="A17" s="1"/>
      <c r="B17" s="62"/>
      <c r="C17" s="62"/>
      <c r="D17" s="62"/>
      <c r="E17" s="60"/>
      <c r="F17" s="60"/>
      <c r="G17" s="60"/>
      <c r="H17" s="60"/>
      <c r="I17" s="60"/>
      <c r="J17" s="60"/>
      <c r="K17" s="60"/>
      <c r="L17" s="60"/>
      <c r="M17" s="2"/>
    </row>
    <row r="18" spans="1:13" x14ac:dyDescent="0.25">
      <c r="A18" s="1"/>
      <c r="B18" s="62"/>
      <c r="C18" s="62"/>
      <c r="D18" s="62"/>
      <c r="E18" s="60"/>
      <c r="F18" s="60"/>
      <c r="G18" s="60"/>
      <c r="H18" s="60"/>
      <c r="I18" s="60"/>
      <c r="J18" s="60"/>
      <c r="K18" s="60"/>
      <c r="L18" s="60"/>
      <c r="M18" s="2"/>
    </row>
    <row r="19" spans="1:13" x14ac:dyDescent="0.25">
      <c r="A19" s="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2"/>
    </row>
    <row r="20" spans="1:13" x14ac:dyDescent="0.25">
      <c r="A20" s="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2"/>
    </row>
    <row r="21" spans="1:13" x14ac:dyDescent="0.25">
      <c r="A21" s="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2"/>
    </row>
    <row r="22" spans="1:13" x14ac:dyDescent="0.25">
      <c r="A22" s="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2"/>
    </row>
    <row r="23" spans="1:13" x14ac:dyDescent="0.25">
      <c r="A23" s="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2"/>
    </row>
    <row r="24" spans="1:13" x14ac:dyDescent="0.25">
      <c r="A24" s="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2"/>
    </row>
    <row r="25" spans="1:13" x14ac:dyDescent="0.25">
      <c r="A25" s="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"/>
    </row>
    <row r="26" spans="1:13" x14ac:dyDescent="0.25">
      <c r="A26" s="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"/>
    </row>
    <row r="27" spans="1:13" x14ac:dyDescent="0.25">
      <c r="A27" s="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2"/>
    </row>
    <row r="28" spans="1:13" x14ac:dyDescent="0.25">
      <c r="A28" s="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"/>
    </row>
    <row r="29" spans="1:13" x14ac:dyDescent="0.25">
      <c r="A29" s="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"/>
    </row>
    <row r="30" spans="1:13" x14ac:dyDescent="0.25">
      <c r="A30" s="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"/>
    </row>
    <row r="31" spans="1:13" x14ac:dyDescent="0.25">
      <c r="A31" s="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2"/>
    </row>
    <row r="32" spans="1:13" x14ac:dyDescent="0.25">
      <c r="A32" s="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"/>
    </row>
    <row r="33" spans="1:13" x14ac:dyDescent="0.25">
      <c r="A33" s="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2"/>
    </row>
    <row r="34" spans="1:13" x14ac:dyDescent="0.25">
      <c r="A34" s="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"/>
    </row>
    <row r="35" spans="1:13" x14ac:dyDescent="0.25">
      <c r="A35" s="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2"/>
    </row>
    <row r="36" spans="1:13" x14ac:dyDescent="0.25">
      <c r="A36" s="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"/>
    </row>
    <row r="37" spans="1:13" x14ac:dyDescent="0.25">
      <c r="A37" s="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2"/>
    </row>
    <row r="38" spans="1:13" x14ac:dyDescent="0.25">
      <c r="A38" s="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"/>
    </row>
    <row r="39" spans="1:13" x14ac:dyDescent="0.25">
      <c r="A39" s="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2"/>
    </row>
    <row r="40" spans="1:13" x14ac:dyDescent="0.25">
      <c r="A40" s="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"/>
    </row>
    <row r="41" spans="1:13" x14ac:dyDescent="0.25">
      <c r="A41" s="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2"/>
    </row>
    <row r="42" spans="1:13" x14ac:dyDescent="0.25">
      <c r="A42" s="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"/>
    </row>
    <row r="43" spans="1:13" ht="15.75" thickBot="1" x14ac:dyDescent="0.3">
      <c r="A43" s="6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8"/>
    </row>
    <row r="44" spans="1:13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</row>
    <row r="46" spans="1:13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16" customFormat="1" x14ac:dyDescent="0.2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 s="16" customFormat="1" x14ac:dyDescent="0.2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 s="16" customFormat="1" x14ac:dyDescent="0.2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 s="16" customFormat="1" x14ac:dyDescent="0.2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 s="16" customFormat="1" x14ac:dyDescent="0.25">
      <c r="A51" s="20"/>
      <c r="B51" s="20"/>
      <c r="C51" s="20"/>
    </row>
    <row r="52" spans="1:13" s="16" customFormat="1" x14ac:dyDescent="0.25">
      <c r="A52" s="63" t="s">
        <v>14</v>
      </c>
      <c r="B52" s="21" t="s">
        <v>15</v>
      </c>
      <c r="C52" s="21" t="s">
        <v>16</v>
      </c>
      <c r="D52" s="21" t="s">
        <v>17</v>
      </c>
      <c r="E52" s="64" t="s">
        <v>18</v>
      </c>
      <c r="F52" s="64"/>
      <c r="G52" s="64"/>
      <c r="H52" s="64"/>
    </row>
    <row r="53" spans="1:13" s="16" customFormat="1" x14ac:dyDescent="0.25">
      <c r="A53" s="63"/>
      <c r="B53" s="22">
        <v>-20</v>
      </c>
      <c r="C53" s="22"/>
      <c r="D53" s="23">
        <f>C53+6</f>
        <v>6</v>
      </c>
      <c r="E53" s="65" t="s">
        <v>19</v>
      </c>
      <c r="F53" s="65"/>
      <c r="G53" s="24" t="s">
        <v>10</v>
      </c>
    </row>
    <row r="54" spans="1:13" s="16" customFormat="1" x14ac:dyDescent="0.25">
      <c r="A54" s="63"/>
      <c r="B54" s="22">
        <v>-15</v>
      </c>
      <c r="C54" s="25"/>
      <c r="D54" s="23">
        <f t="shared" ref="D54:D60" si="0">C54+6</f>
        <v>6</v>
      </c>
      <c r="E54" s="65"/>
      <c r="F54" s="65"/>
      <c r="G54" s="24" t="s">
        <v>20</v>
      </c>
    </row>
    <row r="55" spans="1:13" s="16" customFormat="1" x14ac:dyDescent="0.25">
      <c r="A55" s="63"/>
      <c r="B55" s="22">
        <v>-7</v>
      </c>
      <c r="C55" s="25">
        <v>4.8928454734458002</v>
      </c>
      <c r="D55" s="23">
        <f t="shared" si="0"/>
        <v>10.892845473445799</v>
      </c>
      <c r="E55" s="65" t="s">
        <v>21</v>
      </c>
      <c r="F55" s="65"/>
      <c r="G55" s="24">
        <v>15</v>
      </c>
    </row>
    <row r="56" spans="1:13" s="16" customFormat="1" x14ac:dyDescent="0.25">
      <c r="A56" s="63"/>
      <c r="B56" s="22">
        <v>2</v>
      </c>
      <c r="C56" s="25">
        <v>5.9483321235503697</v>
      </c>
      <c r="D56" s="23">
        <f t="shared" si="0"/>
        <v>11.948332123550369</v>
      </c>
      <c r="E56" s="65"/>
      <c r="F56" s="65"/>
      <c r="G56" s="24">
        <v>20</v>
      </c>
    </row>
    <row r="57" spans="1:13" s="16" customFormat="1" x14ac:dyDescent="0.25">
      <c r="A57" s="63"/>
      <c r="B57" s="22">
        <v>7</v>
      </c>
      <c r="C57" s="25">
        <v>7.0025375807301904</v>
      </c>
      <c r="D57" s="23">
        <f t="shared" si="0"/>
        <v>13.002537580730191</v>
      </c>
      <c r="E57" s="65" t="s">
        <v>22</v>
      </c>
      <c r="F57" s="65"/>
      <c r="G57" s="24">
        <v>-12</v>
      </c>
    </row>
    <row r="58" spans="1:13" s="16" customFormat="1" x14ac:dyDescent="0.25">
      <c r="A58" s="63"/>
      <c r="B58" s="22">
        <v>14</v>
      </c>
      <c r="C58" s="25">
        <v>9.0489999999999995</v>
      </c>
      <c r="D58" s="23">
        <f t="shared" si="0"/>
        <v>15.048999999999999</v>
      </c>
      <c r="E58" s="65"/>
      <c r="F58" s="65"/>
      <c r="G58" s="24">
        <v>-15</v>
      </c>
    </row>
    <row r="59" spans="1:13" s="16" customFormat="1" x14ac:dyDescent="0.25">
      <c r="A59" s="63"/>
      <c r="B59" s="22">
        <v>25</v>
      </c>
      <c r="C59" s="25">
        <v>7.7700526514446144</v>
      </c>
      <c r="D59" s="23">
        <f t="shared" si="0"/>
        <v>13.770052651444615</v>
      </c>
      <c r="E59" s="65"/>
      <c r="F59" s="65"/>
      <c r="G59" s="24">
        <v>-17</v>
      </c>
    </row>
    <row r="60" spans="1:13" s="16" customFormat="1" x14ac:dyDescent="0.25">
      <c r="A60" s="63"/>
      <c r="B60" s="22">
        <v>35</v>
      </c>
      <c r="C60" s="25">
        <v>8.0643667650649355</v>
      </c>
      <c r="D60" s="23">
        <f t="shared" si="0"/>
        <v>14.064366765064936</v>
      </c>
      <c r="E60" s="65"/>
      <c r="F60" s="65"/>
      <c r="G60" s="24">
        <v>-20</v>
      </c>
    </row>
    <row r="61" spans="1:13" s="16" customFormat="1" x14ac:dyDescent="0.25">
      <c r="A61" s="63"/>
      <c r="B61" s="26"/>
      <c r="C61" s="27"/>
      <c r="D61" s="23"/>
    </row>
    <row r="62" spans="1:13" s="16" customFormat="1" ht="15" customHeight="1" x14ac:dyDescent="0.25">
      <c r="A62" s="63" t="s">
        <v>23</v>
      </c>
      <c r="B62" s="24" t="s">
        <v>24</v>
      </c>
      <c r="C62" s="28" t="s">
        <v>25</v>
      </c>
      <c r="D62" s="28" t="s">
        <v>26</v>
      </c>
      <c r="E62" s="24"/>
      <c r="F62" s="68" t="s">
        <v>27</v>
      </c>
      <c r="G62" s="19" t="s">
        <v>25</v>
      </c>
      <c r="H62" s="19" t="s">
        <v>26</v>
      </c>
    </row>
    <row r="63" spans="1:13" s="16" customFormat="1" ht="15" customHeight="1" x14ac:dyDescent="0.25">
      <c r="A63" s="63"/>
      <c r="B63" s="29" t="s">
        <v>28</v>
      </c>
      <c r="C63" s="28">
        <f>C7</f>
        <v>15</v>
      </c>
      <c r="D63" s="28">
        <f>C6</f>
        <v>-15</v>
      </c>
      <c r="E63" s="28" t="s">
        <v>3</v>
      </c>
      <c r="F63" s="68"/>
      <c r="G63" s="30">
        <v>-7</v>
      </c>
      <c r="H63" s="19">
        <f>D64</f>
        <v>8.8000000000000007</v>
      </c>
    </row>
    <row r="64" spans="1:13" s="16" customFormat="1" ht="15.75" customHeight="1" x14ac:dyDescent="0.25">
      <c r="A64" s="63"/>
      <c r="B64" s="29" t="s">
        <v>5</v>
      </c>
      <c r="C64" s="31">
        <v>0</v>
      </c>
      <c r="D64" s="28">
        <f>IF(C10="OTOPNÁ TĚLESA",(C8+0.25*C9)*1.1,(C8+0.25*C9*1))</f>
        <v>8.8000000000000007</v>
      </c>
      <c r="E64" s="28" t="s">
        <v>6</v>
      </c>
      <c r="F64" s="68"/>
      <c r="G64" s="19">
        <f>D63</f>
        <v>-15</v>
      </c>
      <c r="H64" s="19">
        <f>D64</f>
        <v>8.8000000000000007</v>
      </c>
    </row>
    <row r="65" spans="1:10" s="16" customFormat="1" ht="15" customHeight="1" x14ac:dyDescent="0.25">
      <c r="A65" s="63"/>
      <c r="B65" s="64" t="s">
        <v>29</v>
      </c>
      <c r="C65" s="64"/>
      <c r="D65" s="64"/>
      <c r="E65" s="64"/>
      <c r="F65" s="68" t="s">
        <v>30</v>
      </c>
      <c r="G65" s="19" t="s">
        <v>25</v>
      </c>
      <c r="H65" s="19" t="s">
        <v>26</v>
      </c>
    </row>
    <row r="66" spans="1:10" s="16" customFormat="1" ht="15" customHeight="1" x14ac:dyDescent="0.25">
      <c r="A66" s="63"/>
      <c r="B66" s="19" t="s">
        <v>25</v>
      </c>
      <c r="C66" s="19">
        <f>C63</f>
        <v>15</v>
      </c>
      <c r="D66" s="32">
        <f>D63</f>
        <v>-15</v>
      </c>
      <c r="E66" s="19">
        <f>D63</f>
        <v>-15</v>
      </c>
      <c r="F66" s="68"/>
      <c r="G66" s="33">
        <f>G64</f>
        <v>-15</v>
      </c>
      <c r="H66" s="19">
        <f>H63</f>
        <v>8.8000000000000007</v>
      </c>
    </row>
    <row r="67" spans="1:10" s="16" customFormat="1" ht="15.75" customHeight="1" x14ac:dyDescent="0.25">
      <c r="A67" s="63"/>
      <c r="B67" s="19" t="s">
        <v>26</v>
      </c>
      <c r="C67" s="32">
        <f>C64</f>
        <v>0</v>
      </c>
      <c r="D67" s="19">
        <f>D64</f>
        <v>8.8000000000000007</v>
      </c>
      <c r="E67" s="32">
        <f>C64</f>
        <v>0</v>
      </c>
      <c r="F67" s="68"/>
      <c r="G67" s="19">
        <f>G64</f>
        <v>-15</v>
      </c>
      <c r="H67" s="30">
        <v>0</v>
      </c>
    </row>
    <row r="68" spans="1:10" s="16" customFormat="1" ht="15" customHeight="1" x14ac:dyDescent="0.25">
      <c r="A68" s="63"/>
      <c r="B68" s="64" t="s">
        <v>31</v>
      </c>
      <c r="C68" s="64"/>
      <c r="D68" s="64"/>
      <c r="E68" s="64"/>
    </row>
    <row r="69" spans="1:10" s="16" customFormat="1" ht="15" customHeight="1" x14ac:dyDescent="0.25">
      <c r="A69" s="63"/>
      <c r="B69" s="19" t="s">
        <v>32</v>
      </c>
      <c r="C69" s="34" t="s">
        <v>25</v>
      </c>
      <c r="D69" s="35" t="s">
        <v>26</v>
      </c>
      <c r="E69" s="67"/>
    </row>
    <row r="70" spans="1:10" s="16" customFormat="1" ht="15" customHeight="1" x14ac:dyDescent="0.25">
      <c r="A70" s="63"/>
      <c r="B70" s="34">
        <v>1</v>
      </c>
      <c r="C70" s="34">
        <f>C63</f>
        <v>15</v>
      </c>
      <c r="D70" s="35">
        <f>C64</f>
        <v>0</v>
      </c>
      <c r="E70" s="67"/>
    </row>
    <row r="71" spans="1:10" s="16" customFormat="1" ht="15.75" customHeight="1" x14ac:dyDescent="0.25">
      <c r="A71" s="63"/>
      <c r="B71" s="34">
        <v>2</v>
      </c>
      <c r="C71" s="34">
        <f>D63</f>
        <v>-15</v>
      </c>
      <c r="D71" s="34">
        <f>D64</f>
        <v>8.8000000000000007</v>
      </c>
      <c r="E71" s="67"/>
    </row>
    <row r="72" spans="1:10" s="16" customFormat="1" x14ac:dyDescent="0.25">
      <c r="A72" s="63"/>
      <c r="B72" s="36"/>
      <c r="C72" s="36" t="s">
        <v>33</v>
      </c>
      <c r="D72" s="36" t="s">
        <v>34</v>
      </c>
      <c r="E72" s="67"/>
    </row>
    <row r="73" spans="1:10" s="16" customFormat="1" x14ac:dyDescent="0.25">
      <c r="A73" s="63"/>
      <c r="B73" s="19" t="s">
        <v>35</v>
      </c>
      <c r="C73" s="37" cm="1">
        <f t="array" ref="C73:D73">LINEST(D70:D71,C70:C71,1)</f>
        <v>-0.29333333333333322</v>
      </c>
      <c r="D73" s="38">
        <v>4.4000000000000004</v>
      </c>
      <c r="E73" s="67"/>
    </row>
    <row r="74" spans="1:10" s="16" customFormat="1" ht="15" customHeight="1" x14ac:dyDescent="0.25">
      <c r="A74" s="63" t="s">
        <v>36</v>
      </c>
      <c r="B74" s="69" t="s">
        <v>16</v>
      </c>
      <c r="C74" s="69"/>
      <c r="D74" s="69" t="s">
        <v>37</v>
      </c>
      <c r="E74" s="69"/>
      <c r="F74" s="63"/>
      <c r="G74" s="63"/>
      <c r="H74" s="63"/>
      <c r="I74" s="63"/>
      <c r="J74" s="63"/>
    </row>
    <row r="75" spans="1:10" s="16" customFormat="1" ht="15" customHeight="1" x14ac:dyDescent="0.25">
      <c r="A75" s="63"/>
      <c r="B75" s="31" t="s">
        <v>25</v>
      </c>
      <c r="C75" s="31" t="s">
        <v>26</v>
      </c>
      <c r="D75" s="31" t="s">
        <v>25</v>
      </c>
      <c r="E75" s="31" t="s">
        <v>26</v>
      </c>
      <c r="F75" s="63"/>
      <c r="G75" s="63"/>
      <c r="H75" s="63"/>
      <c r="I75" s="63"/>
      <c r="J75" s="63"/>
    </row>
    <row r="76" spans="1:10" s="16" customFormat="1" ht="15" customHeight="1" x14ac:dyDescent="0.25">
      <c r="A76" s="63"/>
      <c r="B76" s="39">
        <f>B77</f>
        <v>-3.1995828780519631</v>
      </c>
      <c r="C76" s="40">
        <f>C77</f>
        <v>5.3385443108952426</v>
      </c>
      <c r="D76" s="39">
        <f>D77</f>
        <v>-11.905868853249549</v>
      </c>
      <c r="E76" s="40">
        <f>E77</f>
        <v>7.8923881969531999</v>
      </c>
      <c r="F76" s="63"/>
      <c r="G76" s="63"/>
      <c r="H76" s="63"/>
      <c r="I76" s="63"/>
      <c r="J76" s="63"/>
    </row>
    <row r="77" spans="1:10" s="16" customFormat="1" ht="15" customHeight="1" x14ac:dyDescent="0.25">
      <c r="A77" s="63"/>
      <c r="B77" s="41">
        <f>J89</f>
        <v>-3.1995828780519631</v>
      </c>
      <c r="C77" s="40">
        <f>J88</f>
        <v>5.3385443108952426</v>
      </c>
      <c r="D77" s="39">
        <f>J100</f>
        <v>-11.905868853249549</v>
      </c>
      <c r="E77" s="42">
        <f>J99</f>
        <v>7.8923881969531999</v>
      </c>
      <c r="F77" s="63"/>
      <c r="G77" s="63"/>
      <c r="H77" s="63"/>
      <c r="I77" s="63"/>
      <c r="J77" s="63"/>
    </row>
    <row r="78" spans="1:10" s="16" customFormat="1" ht="15" customHeight="1" x14ac:dyDescent="0.25">
      <c r="A78" s="63"/>
      <c r="B78" s="39">
        <f>B77</f>
        <v>-3.1995828780519631</v>
      </c>
      <c r="C78" s="40">
        <v>0</v>
      </c>
      <c r="D78" s="39">
        <f>D77</f>
        <v>-11.905868853249549</v>
      </c>
      <c r="E78" s="40">
        <v>0</v>
      </c>
      <c r="F78" s="63"/>
      <c r="G78" s="63"/>
      <c r="H78" s="63"/>
      <c r="I78" s="63"/>
      <c r="J78" s="63"/>
    </row>
    <row r="79" spans="1:10" s="16" customFormat="1" ht="15" customHeight="1" x14ac:dyDescent="0.25">
      <c r="A79" s="63"/>
      <c r="B79" s="67" t="s">
        <v>38</v>
      </c>
      <c r="C79" s="67"/>
      <c r="D79" s="67"/>
      <c r="E79" s="67"/>
      <c r="F79" s="67"/>
      <c r="G79" s="67"/>
      <c r="H79" s="67"/>
      <c r="I79" s="67"/>
      <c r="J79" s="67"/>
    </row>
    <row r="80" spans="1:10" s="16" customFormat="1" ht="15" customHeight="1" x14ac:dyDescent="0.25">
      <c r="A80" s="63"/>
      <c r="B80" s="16" t="s">
        <v>39</v>
      </c>
      <c r="C80" s="16" t="s">
        <v>40</v>
      </c>
      <c r="D80" s="16" t="s">
        <v>26</v>
      </c>
      <c r="E80" s="16" t="s">
        <v>41</v>
      </c>
      <c r="F80" s="16" t="s">
        <v>42</v>
      </c>
      <c r="G80" s="16" t="s">
        <v>43</v>
      </c>
      <c r="H80" s="67" t="s">
        <v>44</v>
      </c>
      <c r="I80" s="67"/>
      <c r="J80" s="67"/>
    </row>
    <row r="81" spans="1:10" s="16" customFormat="1" ht="15" customHeight="1" x14ac:dyDescent="0.25">
      <c r="A81" s="63"/>
      <c r="B81" s="16">
        <f t="shared" ref="B81:C89" si="1">B53</f>
        <v>-20</v>
      </c>
      <c r="C81" s="16">
        <f t="shared" si="1"/>
        <v>0</v>
      </c>
      <c r="D81" s="16">
        <f>$C$73*B81+$D$73</f>
        <v>10.266666666666666</v>
      </c>
      <c r="E81" s="16">
        <f>D81-C81</f>
        <v>10.266666666666666</v>
      </c>
      <c r="F81" s="16">
        <f>IF(SIGN(E81*E82)=1,0,1)</f>
        <v>0</v>
      </c>
      <c r="G81" s="66">
        <f>MATCH(1,F81:F89,0)</f>
        <v>3</v>
      </c>
      <c r="H81" s="16" t="s">
        <v>25</v>
      </c>
      <c r="I81" s="16" t="s">
        <v>45</v>
      </c>
      <c r="J81" s="16" t="s">
        <v>46</v>
      </c>
    </row>
    <row r="82" spans="1:10" s="16" customFormat="1" ht="15" customHeight="1" x14ac:dyDescent="0.25">
      <c r="A82" s="63"/>
      <c r="B82" s="16">
        <f t="shared" si="1"/>
        <v>-15</v>
      </c>
      <c r="C82" s="16">
        <f t="shared" si="1"/>
        <v>0</v>
      </c>
      <c r="D82" s="16">
        <f t="shared" ref="D82:D89" si="2">$C$73*B82+$D$73</f>
        <v>8.7999999999999989</v>
      </c>
      <c r="E82" s="16">
        <f t="shared" ref="E82:E89" si="3">D82-C82</f>
        <v>8.7999999999999989</v>
      </c>
      <c r="F82" s="16">
        <f t="shared" ref="F82:F88" si="4">IF(SIGN(E82*E83)=1,0,1)</f>
        <v>0</v>
      </c>
      <c r="G82" s="66"/>
      <c r="H82" s="16">
        <f>INDEX(B81:B89,G81)</f>
        <v>-7</v>
      </c>
      <c r="I82" s="16">
        <f>INDEX(C81:C89,G81)</f>
        <v>4.8928454734458002</v>
      </c>
      <c r="J82" s="16">
        <f>INDEX(D81:D89,G81)</f>
        <v>6.4533333333333331</v>
      </c>
    </row>
    <row r="83" spans="1:10" s="16" customFormat="1" ht="15" customHeight="1" x14ac:dyDescent="0.25">
      <c r="A83" s="63"/>
      <c r="B83" s="16">
        <f t="shared" si="1"/>
        <v>-7</v>
      </c>
      <c r="C83" s="16">
        <f t="shared" si="1"/>
        <v>4.8928454734458002</v>
      </c>
      <c r="D83" s="16">
        <f t="shared" si="2"/>
        <v>6.4533333333333331</v>
      </c>
      <c r="E83" s="16">
        <f t="shared" si="3"/>
        <v>1.5604878598875329</v>
      </c>
      <c r="F83" s="16">
        <f t="shared" si="4"/>
        <v>1</v>
      </c>
      <c r="G83" s="66"/>
      <c r="H83" s="16">
        <f>INDEX(B81:B89,G81+1)</f>
        <v>2</v>
      </c>
      <c r="I83" s="16">
        <f>INDEX(C81:C89,G81+1)</f>
        <v>5.9483321235503697</v>
      </c>
      <c r="J83" s="16">
        <f>INDEX(D81:D89,G81+1)</f>
        <v>3.8133333333333339</v>
      </c>
    </row>
    <row r="84" spans="1:10" s="16" customFormat="1" ht="15" customHeight="1" x14ac:dyDescent="0.25">
      <c r="A84" s="63"/>
      <c r="B84" s="16">
        <f t="shared" si="1"/>
        <v>2</v>
      </c>
      <c r="C84" s="16">
        <f t="shared" si="1"/>
        <v>5.9483321235503697</v>
      </c>
      <c r="D84" s="16">
        <f t="shared" si="2"/>
        <v>3.8133333333333339</v>
      </c>
      <c r="E84" s="16">
        <f t="shared" si="3"/>
        <v>-2.1349987902170358</v>
      </c>
      <c r="F84" s="16">
        <f t="shared" si="4"/>
        <v>0</v>
      </c>
      <c r="G84" s="66"/>
      <c r="H84" s="67" t="s">
        <v>47</v>
      </c>
      <c r="I84" s="67"/>
      <c r="J84" s="67"/>
    </row>
    <row r="85" spans="1:10" s="16" customFormat="1" x14ac:dyDescent="0.25">
      <c r="A85" s="63"/>
      <c r="B85" s="16">
        <f t="shared" si="1"/>
        <v>7</v>
      </c>
      <c r="C85" s="16">
        <f t="shared" si="1"/>
        <v>7.0025375807301904</v>
      </c>
      <c r="D85" s="16">
        <f t="shared" si="2"/>
        <v>2.3466666666666676</v>
      </c>
      <c r="E85" s="16">
        <f t="shared" si="3"/>
        <v>-4.6558709140635228</v>
      </c>
      <c r="F85" s="16">
        <f t="shared" si="4"/>
        <v>0</v>
      </c>
      <c r="G85" s="66"/>
      <c r="H85" s="34" t="s">
        <v>48</v>
      </c>
      <c r="I85" s="16">
        <f>SLOPE(I82:I83,H82:H83)</f>
        <v>0.11727629445606327</v>
      </c>
      <c r="J85" s="16">
        <f>SLOPE(J82:J83,H82:H83)</f>
        <v>-0.29333333333333328</v>
      </c>
    </row>
    <row r="86" spans="1:10" s="16" customFormat="1" x14ac:dyDescent="0.25">
      <c r="A86" s="63"/>
      <c r="B86" s="16">
        <f t="shared" si="1"/>
        <v>14</v>
      </c>
      <c r="C86" s="16">
        <f t="shared" si="1"/>
        <v>9.0489999999999995</v>
      </c>
      <c r="D86" s="16">
        <f t="shared" si="2"/>
        <v>0.29333333333333478</v>
      </c>
      <c r="E86" s="16">
        <f t="shared" si="3"/>
        <v>-8.7556666666666647</v>
      </c>
      <c r="F86" s="16">
        <f t="shared" si="4"/>
        <v>0</v>
      </c>
      <c r="G86" s="66"/>
      <c r="H86" s="34" t="s">
        <v>49</v>
      </c>
      <c r="I86" s="16">
        <f>INTERCEPT(I82:I83,H82:H83)</f>
        <v>5.7137795346382427</v>
      </c>
      <c r="J86" s="16">
        <f>INTERCEPT(J82:J83,H82:H83)</f>
        <v>4.4000000000000004</v>
      </c>
    </row>
    <row r="87" spans="1:10" s="16" customFormat="1" x14ac:dyDescent="0.25">
      <c r="A87" s="63"/>
      <c r="B87" s="16">
        <f t="shared" si="1"/>
        <v>25</v>
      </c>
      <c r="C87" s="16">
        <f t="shared" si="1"/>
        <v>7.7700526514446144</v>
      </c>
      <c r="D87" s="16">
        <f t="shared" si="2"/>
        <v>-2.93333333333333</v>
      </c>
      <c r="E87" s="16">
        <f t="shared" si="3"/>
        <v>-10.703385984777945</v>
      </c>
      <c r="F87" s="16">
        <f t="shared" si="4"/>
        <v>0</v>
      </c>
      <c r="G87" s="66"/>
      <c r="H87" s="67" t="s">
        <v>50</v>
      </c>
      <c r="I87" s="67"/>
      <c r="J87" s="67"/>
    </row>
    <row r="88" spans="1:10" s="16" customFormat="1" x14ac:dyDescent="0.25">
      <c r="A88" s="63"/>
      <c r="B88" s="16">
        <f t="shared" si="1"/>
        <v>35</v>
      </c>
      <c r="C88" s="16">
        <f t="shared" si="1"/>
        <v>8.0643667650649355</v>
      </c>
      <c r="D88" s="16">
        <f t="shared" si="2"/>
        <v>-5.8666666666666618</v>
      </c>
      <c r="E88" s="16">
        <f t="shared" si="3"/>
        <v>-13.931033431731597</v>
      </c>
      <c r="F88" s="16">
        <f t="shared" si="4"/>
        <v>1</v>
      </c>
      <c r="G88" s="66"/>
      <c r="H88" s="67" t="s">
        <v>51</v>
      </c>
      <c r="I88" s="67"/>
      <c r="J88" s="43">
        <f>(J85*I86-I85*J86)/(J85-I85)</f>
        <v>5.3385443108952426</v>
      </c>
    </row>
    <row r="89" spans="1:10" s="16" customFormat="1" x14ac:dyDescent="0.25">
      <c r="A89" s="63"/>
      <c r="B89" s="16">
        <f t="shared" si="1"/>
        <v>0</v>
      </c>
      <c r="C89" s="16">
        <f t="shared" si="1"/>
        <v>0</v>
      </c>
      <c r="D89" s="16">
        <f t="shared" si="2"/>
        <v>4.4000000000000004</v>
      </c>
      <c r="E89" s="16">
        <f t="shared" si="3"/>
        <v>4.4000000000000004</v>
      </c>
      <c r="F89" s="16">
        <f>H67</f>
        <v>0</v>
      </c>
      <c r="G89" s="66"/>
      <c r="H89" s="67" t="s">
        <v>52</v>
      </c>
      <c r="I89" s="67"/>
      <c r="J89" s="43">
        <f>(J88-J86)/J85</f>
        <v>-3.1995828780519631</v>
      </c>
    </row>
    <row r="90" spans="1:10" s="16" customFormat="1" x14ac:dyDescent="0.25">
      <c r="A90" s="63"/>
      <c r="B90" s="67" t="s">
        <v>53</v>
      </c>
      <c r="C90" s="67"/>
      <c r="D90" s="67"/>
      <c r="E90" s="67"/>
      <c r="F90" s="67"/>
      <c r="G90" s="67"/>
      <c r="H90" s="67"/>
      <c r="I90" s="67"/>
      <c r="J90" s="67"/>
    </row>
    <row r="91" spans="1:10" s="16" customFormat="1" x14ac:dyDescent="0.25">
      <c r="A91" s="63"/>
      <c r="B91" s="16" t="s">
        <v>39</v>
      </c>
      <c r="C91" s="16" t="s">
        <v>40</v>
      </c>
      <c r="D91" s="16" t="s">
        <v>26</v>
      </c>
      <c r="E91" s="16" t="s">
        <v>41</v>
      </c>
      <c r="F91" s="16" t="s">
        <v>42</v>
      </c>
      <c r="G91" s="16" t="s">
        <v>43</v>
      </c>
      <c r="H91" s="67" t="s">
        <v>44</v>
      </c>
      <c r="I91" s="67"/>
      <c r="J91" s="67"/>
    </row>
    <row r="92" spans="1:10" s="16" customFormat="1" x14ac:dyDescent="0.25">
      <c r="A92" s="63"/>
      <c r="B92" s="16">
        <f>B53</f>
        <v>-20</v>
      </c>
      <c r="C92" s="16">
        <f>D53</f>
        <v>6</v>
      </c>
      <c r="D92" s="16">
        <f>$C$73*B92+$D$73</f>
        <v>10.266666666666666</v>
      </c>
      <c r="E92" s="16">
        <f>D92-C92</f>
        <v>4.2666666666666657</v>
      </c>
      <c r="F92" s="16">
        <f>IF(SIGN(E92*E93)=1,0,1)</f>
        <v>0</v>
      </c>
      <c r="G92" s="66">
        <f>MATCH(1,F92:F100,0)</f>
        <v>2</v>
      </c>
      <c r="H92" s="16" t="s">
        <v>25</v>
      </c>
      <c r="I92" s="16" t="s">
        <v>45</v>
      </c>
      <c r="J92" s="16" t="s">
        <v>46</v>
      </c>
    </row>
    <row r="93" spans="1:10" s="16" customFormat="1" x14ac:dyDescent="0.25">
      <c r="A93" s="63"/>
      <c r="B93" s="16">
        <f t="shared" ref="B93:B100" si="5">B54</f>
        <v>-15</v>
      </c>
      <c r="C93" s="16">
        <f t="shared" ref="C93:C100" si="6">D54</f>
        <v>6</v>
      </c>
      <c r="D93" s="16">
        <f t="shared" ref="D93:D100" si="7">$C$73*B93+$D$73</f>
        <v>8.7999999999999989</v>
      </c>
      <c r="E93" s="16">
        <f t="shared" ref="E93:E100" si="8">D93-C93</f>
        <v>2.7999999999999989</v>
      </c>
      <c r="F93" s="16">
        <f t="shared" ref="F93:F99" si="9">IF(SIGN(E93*E94)=1,0,1)</f>
        <v>1</v>
      </c>
      <c r="G93" s="66"/>
      <c r="H93" s="16">
        <f>INDEX(B92:B100,G92)</f>
        <v>-15</v>
      </c>
      <c r="I93" s="16">
        <f>INDEX(C92:C100,G92)</f>
        <v>6</v>
      </c>
      <c r="J93" s="16">
        <f>INDEX(D92:D100,G92)</f>
        <v>8.7999999999999989</v>
      </c>
    </row>
    <row r="94" spans="1:10" s="16" customFormat="1" x14ac:dyDescent="0.25">
      <c r="A94" s="63"/>
      <c r="B94" s="16">
        <f t="shared" si="5"/>
        <v>-7</v>
      </c>
      <c r="C94" s="16">
        <f t="shared" si="6"/>
        <v>10.892845473445799</v>
      </c>
      <c r="D94" s="16">
        <f t="shared" si="7"/>
        <v>6.4533333333333331</v>
      </c>
      <c r="E94" s="16">
        <f t="shared" si="8"/>
        <v>-4.4395121401124662</v>
      </c>
      <c r="F94" s="16">
        <f t="shared" si="9"/>
        <v>0</v>
      </c>
      <c r="G94" s="66"/>
      <c r="H94" s="16">
        <f>INDEX(B92:B100,G92+1)</f>
        <v>-7</v>
      </c>
      <c r="I94" s="16">
        <f>INDEX(C92:C100,G92+1)</f>
        <v>10.892845473445799</v>
      </c>
      <c r="J94" s="16">
        <f>INDEX(D92:D100,G92+1)</f>
        <v>6.4533333333333331</v>
      </c>
    </row>
    <row r="95" spans="1:10" s="16" customFormat="1" x14ac:dyDescent="0.25">
      <c r="A95" s="63"/>
      <c r="B95" s="16">
        <f t="shared" si="5"/>
        <v>2</v>
      </c>
      <c r="C95" s="16">
        <f t="shared" si="6"/>
        <v>11.948332123550369</v>
      </c>
      <c r="D95" s="16">
        <f t="shared" si="7"/>
        <v>3.8133333333333339</v>
      </c>
      <c r="E95" s="16">
        <f t="shared" si="8"/>
        <v>-8.1349987902170344</v>
      </c>
      <c r="F95" s="16">
        <f t="shared" si="9"/>
        <v>0</v>
      </c>
      <c r="G95" s="66"/>
      <c r="H95" s="67" t="s">
        <v>47</v>
      </c>
      <c r="I95" s="67"/>
      <c r="J95" s="67"/>
    </row>
    <row r="96" spans="1:10" s="16" customFormat="1" x14ac:dyDescent="0.25">
      <c r="A96" s="63"/>
      <c r="B96" s="16">
        <f t="shared" si="5"/>
        <v>7</v>
      </c>
      <c r="C96" s="16">
        <f t="shared" si="6"/>
        <v>13.002537580730191</v>
      </c>
      <c r="D96" s="16">
        <f t="shared" si="7"/>
        <v>2.3466666666666676</v>
      </c>
      <c r="E96" s="16">
        <f t="shared" si="8"/>
        <v>-10.655870914063524</v>
      </c>
      <c r="F96" s="16">
        <f t="shared" si="9"/>
        <v>0</v>
      </c>
      <c r="G96" s="66"/>
      <c r="H96" s="34" t="s">
        <v>48</v>
      </c>
      <c r="I96" s="16">
        <f>SLOPE(I93:I94,H93:H94)</f>
        <v>0.61160568418072492</v>
      </c>
      <c r="J96" s="16">
        <f>SLOPE(J93:J94,H93:H94)</f>
        <v>-0.29333333333333322</v>
      </c>
    </row>
    <row r="97" spans="1:10" s="16" customFormat="1" x14ac:dyDescent="0.25">
      <c r="A97" s="63"/>
      <c r="B97" s="16">
        <f t="shared" si="5"/>
        <v>14</v>
      </c>
      <c r="C97" s="16">
        <f t="shared" si="6"/>
        <v>15.048999999999999</v>
      </c>
      <c r="D97" s="16">
        <f t="shared" si="7"/>
        <v>0.29333333333333478</v>
      </c>
      <c r="E97" s="16">
        <f t="shared" si="8"/>
        <v>-14.755666666666665</v>
      </c>
      <c r="F97" s="16">
        <f t="shared" si="9"/>
        <v>0</v>
      </c>
      <c r="G97" s="66"/>
      <c r="H97" s="34" t="s">
        <v>49</v>
      </c>
      <c r="I97" s="16">
        <f>INTERCEPT(I93:I94,H93:H94)</f>
        <v>15.174085262710873</v>
      </c>
      <c r="J97" s="16">
        <f>INTERCEPT(J93:J94,H93:H94)</f>
        <v>4.4000000000000004</v>
      </c>
    </row>
    <row r="98" spans="1:10" s="16" customFormat="1" x14ac:dyDescent="0.25">
      <c r="A98" s="63"/>
      <c r="B98" s="16">
        <f t="shared" si="5"/>
        <v>25</v>
      </c>
      <c r="C98" s="16">
        <f t="shared" si="6"/>
        <v>13.770052651444615</v>
      </c>
      <c r="D98" s="16">
        <f t="shared" si="7"/>
        <v>-2.93333333333333</v>
      </c>
      <c r="E98" s="16">
        <f t="shared" si="8"/>
        <v>-16.703385984777945</v>
      </c>
      <c r="F98" s="16">
        <f t="shared" si="9"/>
        <v>0</v>
      </c>
      <c r="G98" s="66"/>
      <c r="H98" s="67" t="s">
        <v>50</v>
      </c>
      <c r="I98" s="67"/>
      <c r="J98" s="67"/>
    </row>
    <row r="99" spans="1:10" s="16" customFormat="1" x14ac:dyDescent="0.25">
      <c r="A99" s="63"/>
      <c r="B99" s="16">
        <f t="shared" si="5"/>
        <v>35</v>
      </c>
      <c r="C99" s="16">
        <f t="shared" si="6"/>
        <v>14.064366765064936</v>
      </c>
      <c r="D99" s="16">
        <f t="shared" si="7"/>
        <v>-5.8666666666666618</v>
      </c>
      <c r="E99" s="16">
        <f t="shared" si="8"/>
        <v>-19.931033431731599</v>
      </c>
      <c r="F99" s="16">
        <f t="shared" si="9"/>
        <v>1</v>
      </c>
      <c r="G99" s="66"/>
      <c r="H99" s="67" t="s">
        <v>51</v>
      </c>
      <c r="I99" s="67"/>
      <c r="J99" s="43">
        <f>(J96*I97-I96*J97)/(J96-I96)</f>
        <v>7.8923881969531999</v>
      </c>
    </row>
    <row r="100" spans="1:10" s="16" customFormat="1" x14ac:dyDescent="0.25">
      <c r="A100" s="63"/>
      <c r="B100" s="16">
        <f t="shared" si="5"/>
        <v>0</v>
      </c>
      <c r="C100" s="16">
        <f t="shared" si="6"/>
        <v>0</v>
      </c>
      <c r="D100" s="16">
        <f t="shared" si="7"/>
        <v>4.4000000000000004</v>
      </c>
      <c r="E100" s="16">
        <f t="shared" si="8"/>
        <v>4.4000000000000004</v>
      </c>
      <c r="F100" s="16">
        <f>F89</f>
        <v>0</v>
      </c>
      <c r="G100" s="66"/>
      <c r="H100" s="67" t="s">
        <v>52</v>
      </c>
      <c r="I100" s="67"/>
      <c r="J100" s="43">
        <f>(J99-J97)/J96</f>
        <v>-11.905868853249549</v>
      </c>
    </row>
    <row r="101" spans="1:10" s="16" customFormat="1" ht="15" customHeight="1" x14ac:dyDescent="0.25">
      <c r="A101" s="63" t="s">
        <v>54</v>
      </c>
      <c r="B101" s="64" t="s">
        <v>55</v>
      </c>
      <c r="C101" s="64"/>
      <c r="D101" s="64"/>
      <c r="E101" s="64"/>
      <c r="F101" s="64"/>
      <c r="G101" s="64"/>
      <c r="H101" s="64"/>
      <c r="I101" s="64"/>
      <c r="J101" s="64"/>
    </row>
    <row r="102" spans="1:10" s="16" customFormat="1" ht="15" customHeight="1" x14ac:dyDescent="0.25">
      <c r="A102" s="63"/>
      <c r="B102" s="19" t="s">
        <v>32</v>
      </c>
      <c r="C102" s="34" t="s">
        <v>25</v>
      </c>
      <c r="D102" s="35" t="s">
        <v>26</v>
      </c>
      <c r="E102" s="67"/>
      <c r="F102" s="67"/>
      <c r="G102" s="67"/>
      <c r="H102" s="67"/>
      <c r="I102" s="67"/>
      <c r="J102" s="67"/>
    </row>
    <row r="103" spans="1:10" s="16" customFormat="1" ht="15" customHeight="1" x14ac:dyDescent="0.25">
      <c r="A103" s="63"/>
      <c r="B103" s="34">
        <v>1</v>
      </c>
      <c r="C103" s="34">
        <f>G66-0.01</f>
        <v>-15.01</v>
      </c>
      <c r="D103" s="35">
        <f>H66</f>
        <v>8.8000000000000007</v>
      </c>
      <c r="E103" s="67"/>
      <c r="F103" s="67"/>
      <c r="G103" s="67"/>
      <c r="H103" s="67"/>
      <c r="I103" s="67"/>
      <c r="J103" s="67"/>
    </row>
    <row r="104" spans="1:10" s="16" customFormat="1" ht="15" customHeight="1" x14ac:dyDescent="0.25">
      <c r="A104" s="63"/>
      <c r="B104" s="34">
        <v>2</v>
      </c>
      <c r="C104" s="34">
        <f>G67</f>
        <v>-15</v>
      </c>
      <c r="D104" s="34">
        <f>H67</f>
        <v>0</v>
      </c>
      <c r="E104" s="67"/>
      <c r="F104" s="67"/>
      <c r="G104" s="67"/>
      <c r="H104" s="67"/>
      <c r="I104" s="67"/>
      <c r="J104" s="67"/>
    </row>
    <row r="105" spans="1:10" s="16" customFormat="1" ht="15.75" customHeight="1" x14ac:dyDescent="0.25">
      <c r="A105" s="63"/>
      <c r="B105" s="36"/>
      <c r="C105" s="36" t="s">
        <v>33</v>
      </c>
      <c r="D105" s="36" t="s">
        <v>34</v>
      </c>
      <c r="E105" s="67"/>
      <c r="F105" s="67"/>
      <c r="G105" s="67"/>
      <c r="H105" s="67"/>
      <c r="I105" s="67"/>
      <c r="J105" s="67"/>
    </row>
    <row r="106" spans="1:10" s="16" customFormat="1" ht="15.75" customHeight="1" x14ac:dyDescent="0.25">
      <c r="A106" s="63"/>
      <c r="B106" s="19" t="s">
        <v>35</v>
      </c>
      <c r="C106" s="44" cm="1">
        <f t="array" ref="C106:D106">LINEST(D103:D104,C103:C104,1)</f>
        <v>-880.00000000001876</v>
      </c>
      <c r="D106" s="38">
        <v>-13200.00000000028</v>
      </c>
      <c r="E106" s="67"/>
      <c r="F106" s="67"/>
      <c r="G106" s="67"/>
      <c r="H106" s="67"/>
      <c r="I106" s="67"/>
      <c r="J106" s="67"/>
    </row>
    <row r="107" spans="1:10" s="16" customFormat="1" ht="15" customHeight="1" x14ac:dyDescent="0.25">
      <c r="A107" s="63"/>
      <c r="B107" s="67" t="s">
        <v>38</v>
      </c>
      <c r="C107" s="67"/>
      <c r="D107" s="67"/>
      <c r="E107" s="67"/>
      <c r="F107" s="67"/>
      <c r="G107" s="67"/>
      <c r="H107" s="67"/>
      <c r="I107" s="67"/>
      <c r="J107" s="67"/>
    </row>
    <row r="108" spans="1:10" s="16" customFormat="1" ht="15" customHeight="1" x14ac:dyDescent="0.25">
      <c r="A108" s="63"/>
      <c r="B108" s="16" t="s">
        <v>39</v>
      </c>
      <c r="C108" s="16" t="s">
        <v>40</v>
      </c>
      <c r="D108" s="16" t="s">
        <v>26</v>
      </c>
      <c r="E108" s="16" t="s">
        <v>41</v>
      </c>
      <c r="F108" s="16" t="s">
        <v>42</v>
      </c>
      <c r="G108" s="16" t="s">
        <v>43</v>
      </c>
      <c r="H108" s="67" t="s">
        <v>44</v>
      </c>
      <c r="I108" s="67"/>
      <c r="J108" s="67"/>
    </row>
    <row r="109" spans="1:10" s="16" customFormat="1" ht="15" customHeight="1" x14ac:dyDescent="0.25">
      <c r="A109" s="63"/>
      <c r="B109" s="16">
        <f>B53</f>
        <v>-20</v>
      </c>
      <c r="C109" s="16">
        <f>C53</f>
        <v>0</v>
      </c>
      <c r="D109" s="16">
        <f>$C$106*B109+$D$106</f>
        <v>4400.0000000000946</v>
      </c>
      <c r="E109" s="16">
        <f t="shared" ref="E109:E117" si="10">D109-C109</f>
        <v>4400.0000000000946</v>
      </c>
      <c r="F109" s="16">
        <f>IF(SIGN(E109*E110)=1,0,1)</f>
        <v>1</v>
      </c>
      <c r="G109" s="66">
        <f>MATCH(1,F109:F117,0)</f>
        <v>1</v>
      </c>
      <c r="H109" s="16" t="s">
        <v>25</v>
      </c>
      <c r="I109" s="16" t="s">
        <v>45</v>
      </c>
      <c r="J109" s="16" t="s">
        <v>46</v>
      </c>
    </row>
    <row r="110" spans="1:10" s="16" customFormat="1" ht="15" customHeight="1" x14ac:dyDescent="0.25">
      <c r="A110" s="63"/>
      <c r="B110" s="16">
        <f t="shared" ref="B110:C117" si="11">B54</f>
        <v>-15</v>
      </c>
      <c r="C110" s="16">
        <f t="shared" si="11"/>
        <v>0</v>
      </c>
      <c r="D110" s="16">
        <f>$C$106*B110+$D$106</f>
        <v>0</v>
      </c>
      <c r="E110" s="16">
        <f t="shared" si="10"/>
        <v>0</v>
      </c>
      <c r="F110" s="16">
        <f t="shared" ref="F110:F116" si="12">IF(SIGN(E110*E111)=1,0,1)</f>
        <v>1</v>
      </c>
      <c r="G110" s="66"/>
      <c r="H110" s="16">
        <f>INDEX(B109:B117,G109)</f>
        <v>-20</v>
      </c>
      <c r="I110" s="16">
        <f>INDEX(C109:C117,G109)</f>
        <v>0</v>
      </c>
      <c r="J110" s="16">
        <f>INDEX(D109:D117,G109)</f>
        <v>4400.0000000000946</v>
      </c>
    </row>
    <row r="111" spans="1:10" s="16" customFormat="1" ht="15" customHeight="1" x14ac:dyDescent="0.25">
      <c r="A111" s="63"/>
      <c r="B111" s="16">
        <f t="shared" si="11"/>
        <v>-7</v>
      </c>
      <c r="C111" s="16">
        <f t="shared" si="11"/>
        <v>4.8928454734458002</v>
      </c>
      <c r="D111" s="16">
        <f t="shared" ref="D111:D117" si="13">$C$106*B111+$D$106</f>
        <v>-7040.0000000001492</v>
      </c>
      <c r="E111" s="16">
        <f t="shared" si="10"/>
        <v>-7044.8928454735951</v>
      </c>
      <c r="F111" s="16">
        <f t="shared" si="12"/>
        <v>0</v>
      </c>
      <c r="G111" s="66"/>
      <c r="H111" s="16">
        <f>INDEX(B109:B117,G109+1)</f>
        <v>-15</v>
      </c>
      <c r="I111" s="16">
        <f>INDEX(C109:C117,G109+1)</f>
        <v>0</v>
      </c>
      <c r="J111" s="16">
        <f>INDEX(D109:D117,G109+1)</f>
        <v>0</v>
      </c>
    </row>
    <row r="112" spans="1:10" s="16" customFormat="1" ht="15" customHeight="1" x14ac:dyDescent="0.25">
      <c r="A112" s="63"/>
      <c r="B112" s="16">
        <f t="shared" si="11"/>
        <v>2</v>
      </c>
      <c r="C112" s="16">
        <f t="shared" si="11"/>
        <v>5.9483321235503697</v>
      </c>
      <c r="D112" s="16">
        <f t="shared" si="13"/>
        <v>-14960.000000000318</v>
      </c>
      <c r="E112" s="16">
        <f t="shared" si="10"/>
        <v>-14965.948332123869</v>
      </c>
      <c r="F112" s="16">
        <f t="shared" si="12"/>
        <v>0</v>
      </c>
      <c r="G112" s="66"/>
      <c r="H112" s="67" t="s">
        <v>47</v>
      </c>
      <c r="I112" s="67"/>
      <c r="J112" s="67"/>
    </row>
    <row r="113" spans="1:11" s="16" customFormat="1" ht="15" customHeight="1" x14ac:dyDescent="0.25">
      <c r="A113" s="63"/>
      <c r="B113" s="16">
        <f t="shared" si="11"/>
        <v>7</v>
      </c>
      <c r="C113" s="16">
        <f t="shared" si="11"/>
        <v>7.0025375807301904</v>
      </c>
      <c r="D113" s="16">
        <f>$C$106*B113+$D$106</f>
        <v>-19360.000000000411</v>
      </c>
      <c r="E113" s="16">
        <f t="shared" si="10"/>
        <v>-19367.002537581142</v>
      </c>
      <c r="F113" s="16">
        <f t="shared" si="12"/>
        <v>0</v>
      </c>
      <c r="G113" s="66"/>
      <c r="H113" s="34" t="s">
        <v>48</v>
      </c>
      <c r="I113" s="16">
        <f>SLOPE(I110:I111,H110:H111)</f>
        <v>0</v>
      </c>
      <c r="J113" s="16">
        <f>SLOPE(J110:J111,H110:H111)</f>
        <v>-880.00000000001887</v>
      </c>
    </row>
    <row r="114" spans="1:11" s="16" customFormat="1" ht="15" customHeight="1" x14ac:dyDescent="0.25">
      <c r="A114" s="63"/>
      <c r="B114" s="16">
        <f t="shared" si="11"/>
        <v>14</v>
      </c>
      <c r="C114" s="16">
        <f t="shared" si="11"/>
        <v>9.0489999999999995</v>
      </c>
      <c r="D114" s="16">
        <f t="shared" si="13"/>
        <v>-25520.000000000542</v>
      </c>
      <c r="E114" s="16">
        <f t="shared" si="10"/>
        <v>-25529.049000000541</v>
      </c>
      <c r="F114" s="16">
        <f t="shared" si="12"/>
        <v>0</v>
      </c>
      <c r="G114" s="66"/>
      <c r="H114" s="34" t="s">
        <v>49</v>
      </c>
      <c r="I114" s="16">
        <f>INTERCEPT(I110:I111,H110:H111)</f>
        <v>0</v>
      </c>
      <c r="J114" s="16">
        <f>INTERCEPT(J110:J111,H110:H111)</f>
        <v>-13200.000000000284</v>
      </c>
    </row>
    <row r="115" spans="1:11" s="16" customFormat="1" ht="15.75" customHeight="1" x14ac:dyDescent="0.25">
      <c r="A115" s="63"/>
      <c r="B115" s="16">
        <f t="shared" si="11"/>
        <v>25</v>
      </c>
      <c r="C115" s="16">
        <f t="shared" si="11"/>
        <v>7.7700526514446144</v>
      </c>
      <c r="D115" s="16">
        <f t="shared" si="13"/>
        <v>-35200.000000000749</v>
      </c>
      <c r="E115" s="16">
        <f t="shared" si="10"/>
        <v>-35207.770052652195</v>
      </c>
      <c r="F115" s="16">
        <f t="shared" si="12"/>
        <v>0</v>
      </c>
      <c r="G115" s="66"/>
      <c r="H115" s="67" t="s">
        <v>50</v>
      </c>
      <c r="I115" s="67"/>
      <c r="J115" s="67"/>
      <c r="K115" s="45" t="s">
        <v>56</v>
      </c>
    </row>
    <row r="116" spans="1:11" s="16" customFormat="1" ht="15" customHeight="1" x14ac:dyDescent="0.25">
      <c r="A116" s="63"/>
      <c r="B116" s="16">
        <f t="shared" si="11"/>
        <v>35</v>
      </c>
      <c r="C116" s="16">
        <f t="shared" si="11"/>
        <v>8.0643667650649355</v>
      </c>
      <c r="D116" s="16">
        <f t="shared" si="13"/>
        <v>-44000.000000000931</v>
      </c>
      <c r="E116" s="16">
        <f t="shared" si="10"/>
        <v>-44008.064366765997</v>
      </c>
      <c r="F116" s="16">
        <f t="shared" si="12"/>
        <v>0</v>
      </c>
      <c r="G116" s="66"/>
      <c r="H116" s="67" t="s">
        <v>52</v>
      </c>
      <c r="I116" s="67"/>
      <c r="J116" s="43">
        <f>(J113*I114-I113*J114)/(J113-I113)</f>
        <v>0</v>
      </c>
      <c r="K116" s="16">
        <f>J116</f>
        <v>0</v>
      </c>
    </row>
    <row r="117" spans="1:11" s="16" customFormat="1" ht="15.75" customHeight="1" x14ac:dyDescent="0.25">
      <c r="A117" s="63"/>
      <c r="B117" s="16">
        <f t="shared" si="11"/>
        <v>0</v>
      </c>
      <c r="C117" s="16">
        <f t="shared" si="11"/>
        <v>0</v>
      </c>
      <c r="D117" s="16">
        <f t="shared" si="13"/>
        <v>-13200.00000000028</v>
      </c>
      <c r="E117" s="16">
        <f t="shared" si="10"/>
        <v>-13200.00000000028</v>
      </c>
      <c r="F117" s="16">
        <f>F89</f>
        <v>0</v>
      </c>
      <c r="G117" s="66"/>
      <c r="H117" s="67" t="s">
        <v>51</v>
      </c>
      <c r="I117" s="67"/>
      <c r="J117" s="43">
        <f>ROUND((J116-J114)/J113,1)</f>
        <v>-15</v>
      </c>
      <c r="K117" s="33">
        <f>G63</f>
        <v>-7</v>
      </c>
    </row>
    <row r="118" spans="1:11" s="16" customFormat="1" ht="15" customHeight="1" x14ac:dyDescent="0.25">
      <c r="A118" s="63"/>
      <c r="B118" s="67" t="s">
        <v>53</v>
      </c>
      <c r="C118" s="67"/>
      <c r="D118" s="67"/>
      <c r="E118" s="67"/>
      <c r="F118" s="67"/>
      <c r="G118" s="67"/>
      <c r="H118" s="67"/>
      <c r="I118" s="67"/>
      <c r="J118" s="67"/>
    </row>
    <row r="119" spans="1:11" s="16" customFormat="1" ht="15" customHeight="1" x14ac:dyDescent="0.25">
      <c r="A119" s="63"/>
      <c r="B119" s="16" t="s">
        <v>39</v>
      </c>
      <c r="C119" s="16" t="s">
        <v>40</v>
      </c>
      <c r="D119" s="16" t="s">
        <v>26</v>
      </c>
      <c r="E119" s="16" t="s">
        <v>41</v>
      </c>
      <c r="F119" s="16" t="s">
        <v>42</v>
      </c>
      <c r="G119" s="16" t="s">
        <v>43</v>
      </c>
      <c r="H119" s="67" t="s">
        <v>44</v>
      </c>
      <c r="I119" s="67"/>
      <c r="J119" s="67"/>
    </row>
    <row r="120" spans="1:11" s="16" customFormat="1" ht="15" customHeight="1" x14ac:dyDescent="0.25">
      <c r="A120" s="63"/>
      <c r="B120" s="16">
        <f>B109</f>
        <v>-20</v>
      </c>
      <c r="C120" s="16">
        <f>D53</f>
        <v>6</v>
      </c>
      <c r="D120" s="16">
        <f>$C$106*B120+$D$106</f>
        <v>4400.0000000000946</v>
      </c>
      <c r="E120" s="16">
        <f>D120-C120</f>
        <v>4394.0000000000946</v>
      </c>
      <c r="F120" s="16">
        <f>IF(SIGN(E120*E121)=1,0,1)</f>
        <v>1</v>
      </c>
      <c r="G120" s="66">
        <f>MATCH(1,F120:F128,0)</f>
        <v>1</v>
      </c>
      <c r="H120" s="16" t="s">
        <v>25</v>
      </c>
      <c r="I120" s="16" t="s">
        <v>45</v>
      </c>
      <c r="J120" s="16" t="s">
        <v>46</v>
      </c>
    </row>
    <row r="121" spans="1:11" s="16" customFormat="1" ht="15" customHeight="1" x14ac:dyDescent="0.25">
      <c r="A121" s="63"/>
      <c r="B121" s="16">
        <f t="shared" ref="B121:B128" si="14">B110</f>
        <v>-15</v>
      </c>
      <c r="C121" s="16">
        <f t="shared" ref="C121:C128" si="15">D54</f>
        <v>6</v>
      </c>
      <c r="D121" s="16">
        <f t="shared" ref="D121:D128" si="16">$C$106*B121+$D$106</f>
        <v>0</v>
      </c>
      <c r="E121" s="16">
        <f t="shared" ref="E121:E128" si="17">D121-C121</f>
        <v>-6</v>
      </c>
      <c r="F121" s="16">
        <f t="shared" ref="F121:F127" si="18">IF(SIGN(E121*E122)=1,0,1)</f>
        <v>0</v>
      </c>
      <c r="G121" s="66"/>
      <c r="H121" s="16">
        <f>INDEX(B120:B128,G120)</f>
        <v>-20</v>
      </c>
      <c r="I121" s="16">
        <f>INDEX(C120:C128,G120)</f>
        <v>6</v>
      </c>
      <c r="J121" s="16">
        <f>INDEX(D120:D128,G120)</f>
        <v>4400.0000000000946</v>
      </c>
    </row>
    <row r="122" spans="1:11" s="16" customFormat="1" ht="15" customHeight="1" x14ac:dyDescent="0.25">
      <c r="A122" s="63"/>
      <c r="B122" s="16">
        <f t="shared" si="14"/>
        <v>-7</v>
      </c>
      <c r="C122" s="16">
        <f t="shared" si="15"/>
        <v>10.892845473445799</v>
      </c>
      <c r="D122" s="16">
        <f t="shared" si="16"/>
        <v>-7040.0000000001492</v>
      </c>
      <c r="E122" s="16">
        <f t="shared" si="17"/>
        <v>-7050.8928454735951</v>
      </c>
      <c r="F122" s="16">
        <f t="shared" si="18"/>
        <v>0</v>
      </c>
      <c r="G122" s="66"/>
      <c r="H122" s="16">
        <f>INDEX(B120:B128,G120+1)</f>
        <v>-15</v>
      </c>
      <c r="I122" s="16">
        <f>INDEX(C120:C128,G120+1)</f>
        <v>6</v>
      </c>
      <c r="J122" s="16">
        <f>INDEX(D120:D128,G120+1)</f>
        <v>0</v>
      </c>
    </row>
    <row r="123" spans="1:11" s="16" customFormat="1" ht="15" customHeight="1" x14ac:dyDescent="0.25">
      <c r="A123" s="63"/>
      <c r="B123" s="16">
        <f t="shared" si="14"/>
        <v>2</v>
      </c>
      <c r="C123" s="16">
        <f t="shared" si="15"/>
        <v>11.948332123550369</v>
      </c>
      <c r="D123" s="16">
        <f t="shared" si="16"/>
        <v>-14960.000000000318</v>
      </c>
      <c r="E123" s="16">
        <f t="shared" si="17"/>
        <v>-14971.948332123869</v>
      </c>
      <c r="F123" s="16">
        <f t="shared" si="18"/>
        <v>0</v>
      </c>
      <c r="G123" s="66"/>
      <c r="H123" s="67" t="s">
        <v>47</v>
      </c>
      <c r="I123" s="67"/>
      <c r="J123" s="67"/>
    </row>
    <row r="124" spans="1:11" s="16" customFormat="1" ht="15" customHeight="1" x14ac:dyDescent="0.25">
      <c r="A124" s="63"/>
      <c r="B124" s="16">
        <f t="shared" si="14"/>
        <v>7</v>
      </c>
      <c r="C124" s="16">
        <f t="shared" si="15"/>
        <v>13.002537580730191</v>
      </c>
      <c r="D124" s="16">
        <f t="shared" si="16"/>
        <v>-19360.000000000411</v>
      </c>
      <c r="E124" s="16">
        <f t="shared" si="17"/>
        <v>-19373.002537581142</v>
      </c>
      <c r="F124" s="16">
        <f t="shared" si="18"/>
        <v>0</v>
      </c>
      <c r="G124" s="66"/>
      <c r="H124" s="34" t="s">
        <v>48</v>
      </c>
      <c r="I124" s="16">
        <f>SLOPE(I121:I122,H121:H122)</f>
        <v>0</v>
      </c>
      <c r="J124" s="16">
        <f>SLOPE(J121:J122,H121:H122)</f>
        <v>-880.00000000001887</v>
      </c>
    </row>
    <row r="125" spans="1:11" s="16" customFormat="1" ht="15" customHeight="1" x14ac:dyDescent="0.25">
      <c r="A125" s="63"/>
      <c r="B125" s="16">
        <f t="shared" si="14"/>
        <v>14</v>
      </c>
      <c r="C125" s="16">
        <f t="shared" si="15"/>
        <v>15.048999999999999</v>
      </c>
      <c r="D125" s="16">
        <f t="shared" si="16"/>
        <v>-25520.000000000542</v>
      </c>
      <c r="E125" s="16">
        <f>D125-C125</f>
        <v>-25535.049000000541</v>
      </c>
      <c r="F125" s="16">
        <f>IF(SIGN(E125*E126)=1,0,1)</f>
        <v>0</v>
      </c>
      <c r="G125" s="66"/>
      <c r="H125" s="34" t="s">
        <v>49</v>
      </c>
      <c r="I125" s="16">
        <f>INTERCEPT(I121:I122,H121:H122)</f>
        <v>6</v>
      </c>
      <c r="J125" s="16">
        <f>INTERCEPT(J121:J122,H121:H122)</f>
        <v>-13200.000000000284</v>
      </c>
    </row>
    <row r="126" spans="1:11" s="16" customFormat="1" ht="15.75" customHeight="1" x14ac:dyDescent="0.25">
      <c r="A126" s="63"/>
      <c r="B126" s="16">
        <f t="shared" si="14"/>
        <v>25</v>
      </c>
      <c r="C126" s="16">
        <f t="shared" si="15"/>
        <v>13.770052651444615</v>
      </c>
      <c r="D126" s="16">
        <f t="shared" si="16"/>
        <v>-35200.000000000749</v>
      </c>
      <c r="E126" s="16">
        <f t="shared" si="17"/>
        <v>-35213.770052652195</v>
      </c>
      <c r="F126" s="16">
        <f t="shared" si="18"/>
        <v>0</v>
      </c>
      <c r="G126" s="66"/>
      <c r="H126" s="67" t="s">
        <v>50</v>
      </c>
      <c r="I126" s="67"/>
      <c r="J126" s="67"/>
      <c r="K126" s="45" t="s">
        <v>56</v>
      </c>
    </row>
    <row r="127" spans="1:11" s="16" customFormat="1" x14ac:dyDescent="0.25">
      <c r="A127" s="63"/>
      <c r="B127" s="16">
        <f t="shared" si="14"/>
        <v>35</v>
      </c>
      <c r="C127" s="16">
        <f t="shared" si="15"/>
        <v>14.064366765064936</v>
      </c>
      <c r="D127" s="16">
        <f t="shared" si="16"/>
        <v>-44000.000000000931</v>
      </c>
      <c r="E127" s="16">
        <f t="shared" si="17"/>
        <v>-44014.064366765997</v>
      </c>
      <c r="F127" s="16">
        <f t="shared" si="18"/>
        <v>0</v>
      </c>
      <c r="G127" s="66"/>
      <c r="H127" s="67" t="s">
        <v>52</v>
      </c>
      <c r="I127" s="67"/>
      <c r="J127" s="43">
        <f>(J124*I125-I124*J125)/(J124-I124)</f>
        <v>5.9999999999999991</v>
      </c>
      <c r="K127" s="16">
        <f>J127</f>
        <v>5.9999999999999991</v>
      </c>
    </row>
    <row r="128" spans="1:11" s="16" customFormat="1" x14ac:dyDescent="0.25">
      <c r="A128" s="63"/>
      <c r="B128" s="16">
        <f t="shared" si="14"/>
        <v>0</v>
      </c>
      <c r="C128" s="16">
        <f t="shared" si="15"/>
        <v>0</v>
      </c>
      <c r="D128" s="16">
        <f t="shared" si="16"/>
        <v>-13200.00000000028</v>
      </c>
      <c r="E128" s="16">
        <f t="shared" si="17"/>
        <v>-13200.00000000028</v>
      </c>
      <c r="F128" s="16">
        <f>F89</f>
        <v>0</v>
      </c>
      <c r="G128" s="66"/>
      <c r="H128" s="67" t="s">
        <v>51</v>
      </c>
      <c r="I128" s="67"/>
      <c r="J128" s="43">
        <f>ROUND((J127-J125)/J124,1)</f>
        <v>-15</v>
      </c>
      <c r="K128" s="33">
        <f>G63</f>
        <v>-7</v>
      </c>
    </row>
    <row r="129" s="16" customFormat="1" x14ac:dyDescent="0.25"/>
    <row r="130" s="16" customFormat="1" x14ac:dyDescent="0.25"/>
    <row r="131" s="16" customFormat="1" x14ac:dyDescent="0.25"/>
    <row r="132" s="16" customFormat="1" x14ac:dyDescent="0.25"/>
    <row r="133" s="16" customFormat="1" x14ac:dyDescent="0.25"/>
    <row r="134" s="16" customFormat="1" x14ac:dyDescent="0.25"/>
    <row r="135" s="16" customFormat="1" x14ac:dyDescent="0.25"/>
    <row r="136" s="16" customFormat="1" x14ac:dyDescent="0.25"/>
    <row r="137" s="16" customFormat="1" x14ac:dyDescent="0.25"/>
    <row r="138" s="16" customFormat="1" x14ac:dyDescent="0.25"/>
    <row r="139" s="16" customFormat="1" x14ac:dyDescent="0.25"/>
    <row r="140" s="16" customFormat="1" x14ac:dyDescent="0.25"/>
    <row r="141" s="16" customFormat="1" x14ac:dyDescent="0.25"/>
    <row r="142" s="16" customFormat="1" x14ac:dyDescent="0.25"/>
    <row r="143" s="16" customFormat="1" x14ac:dyDescent="0.25"/>
    <row r="144" s="16" customFormat="1" x14ac:dyDescent="0.25"/>
    <row r="145" s="16" customFormat="1" x14ac:dyDescent="0.25"/>
    <row r="146" s="16" customFormat="1" x14ac:dyDescent="0.25"/>
    <row r="147" s="16" customFormat="1" x14ac:dyDescent="0.25"/>
    <row r="148" s="16" customFormat="1" x14ac:dyDescent="0.25"/>
    <row r="149" s="16" customFormat="1" x14ac:dyDescent="0.25"/>
    <row r="150" s="16" customFormat="1" x14ac:dyDescent="0.25"/>
    <row r="151" s="16" customFormat="1" x14ac:dyDescent="0.25"/>
    <row r="152" s="16" customFormat="1" x14ac:dyDescent="0.25"/>
    <row r="153" s="16" customFormat="1" x14ac:dyDescent="0.25"/>
    <row r="154" s="16" customFormat="1" x14ac:dyDescent="0.25"/>
    <row r="155" s="16" customFormat="1" x14ac:dyDescent="0.25"/>
    <row r="156" s="16" customFormat="1" x14ac:dyDescent="0.25"/>
    <row r="157" s="16" customFormat="1" x14ac:dyDescent="0.25"/>
    <row r="158" s="16" customFormat="1" x14ac:dyDescent="0.25"/>
    <row r="159" s="16" customFormat="1" x14ac:dyDescent="0.25"/>
    <row r="160" s="16" customFormat="1" x14ac:dyDescent="0.25"/>
    <row r="161" s="16" customFormat="1" x14ac:dyDescent="0.25"/>
    <row r="162" s="16" customFormat="1" x14ac:dyDescent="0.25"/>
    <row r="163" s="16" customFormat="1" x14ac:dyDescent="0.25"/>
    <row r="164" s="16" customFormat="1" x14ac:dyDescent="0.25"/>
    <row r="165" s="16" customFormat="1" x14ac:dyDescent="0.25"/>
    <row r="166" s="16" customFormat="1" x14ac:dyDescent="0.25"/>
    <row r="167" s="16" customFormat="1" x14ac:dyDescent="0.25"/>
    <row r="168" s="16" customFormat="1" x14ac:dyDescent="0.25"/>
    <row r="169" s="16" customFormat="1" x14ac:dyDescent="0.25"/>
    <row r="170" s="16" customFormat="1" x14ac:dyDescent="0.25"/>
    <row r="171" s="16" customFormat="1" x14ac:dyDescent="0.25"/>
    <row r="172" s="16" customFormat="1" x14ac:dyDescent="0.25"/>
    <row r="173" s="16" customFormat="1" x14ac:dyDescent="0.25"/>
    <row r="174" s="16" customFormat="1" x14ac:dyDescent="0.25"/>
    <row r="175" s="16" customFormat="1" x14ac:dyDescent="0.25"/>
    <row r="176" s="16" customFormat="1" x14ac:dyDescent="0.25"/>
    <row r="177" s="16" customFormat="1" x14ac:dyDescent="0.25"/>
    <row r="178" s="16" customFormat="1" x14ac:dyDescent="0.25"/>
    <row r="179" s="16" customFormat="1" x14ac:dyDescent="0.25"/>
    <row r="180" s="16" customFormat="1" x14ac:dyDescent="0.25"/>
    <row r="181" s="16" customFormat="1" x14ac:dyDescent="0.25"/>
    <row r="182" s="16" customFormat="1" x14ac:dyDescent="0.25"/>
    <row r="183" s="16" customFormat="1" x14ac:dyDescent="0.25"/>
    <row r="184" s="16" customFormat="1" x14ac:dyDescent="0.25"/>
    <row r="185" s="16" customFormat="1" x14ac:dyDescent="0.25"/>
    <row r="186" s="16" customFormat="1" x14ac:dyDescent="0.25"/>
    <row r="187" s="16" customFormat="1" x14ac:dyDescent="0.25"/>
    <row r="188" s="16" customFormat="1" x14ac:dyDescent="0.25"/>
    <row r="189" s="16" customFormat="1" x14ac:dyDescent="0.25"/>
    <row r="190" s="16" customFormat="1" x14ac:dyDescent="0.25"/>
    <row r="191" s="16" customFormat="1" x14ac:dyDescent="0.25"/>
    <row r="192" s="16" customFormat="1" x14ac:dyDescent="0.25"/>
    <row r="193" s="16" customFormat="1" x14ac:dyDescent="0.25"/>
    <row r="194" s="16" customFormat="1" x14ac:dyDescent="0.25"/>
    <row r="195" s="16" customFormat="1" x14ac:dyDescent="0.25"/>
    <row r="196" s="16" customFormat="1" x14ac:dyDescent="0.25"/>
    <row r="197" s="16" customFormat="1" x14ac:dyDescent="0.25"/>
    <row r="198" s="16" customFormat="1" x14ac:dyDescent="0.25"/>
    <row r="199" s="16" customFormat="1" x14ac:dyDescent="0.25"/>
    <row r="200" s="16" customFormat="1" x14ac:dyDescent="0.25"/>
    <row r="201" s="16" customFormat="1" x14ac:dyDescent="0.25"/>
    <row r="202" s="16" customFormat="1" x14ac:dyDescent="0.25"/>
    <row r="203" s="16" customFormat="1" x14ac:dyDescent="0.25"/>
    <row r="204" s="16" customFormat="1" x14ac:dyDescent="0.25"/>
    <row r="205" s="16" customFormat="1" x14ac:dyDescent="0.25"/>
    <row r="206" s="16" customFormat="1" x14ac:dyDescent="0.25"/>
    <row r="207" s="16" customFormat="1" x14ac:dyDescent="0.25"/>
    <row r="208" s="16" customFormat="1" x14ac:dyDescent="0.25"/>
    <row r="209" s="16" customFormat="1" x14ac:dyDescent="0.25"/>
    <row r="210" s="16" customFormat="1" x14ac:dyDescent="0.25"/>
    <row r="211" s="16" customFormat="1" x14ac:dyDescent="0.25"/>
    <row r="212" s="16" customFormat="1" x14ac:dyDescent="0.25"/>
    <row r="213" s="16" customFormat="1" x14ac:dyDescent="0.25"/>
    <row r="214" s="16" customFormat="1" x14ac:dyDescent="0.25"/>
    <row r="215" s="16" customFormat="1" x14ac:dyDescent="0.25"/>
    <row r="216" s="16" customFormat="1" x14ac:dyDescent="0.25"/>
    <row r="217" s="16" customFormat="1" x14ac:dyDescent="0.25"/>
    <row r="218" s="16" customFormat="1" x14ac:dyDescent="0.25"/>
    <row r="219" s="16" customFormat="1" x14ac:dyDescent="0.25"/>
    <row r="220" s="16" customFormat="1" x14ac:dyDescent="0.25"/>
    <row r="221" s="16" customFormat="1" x14ac:dyDescent="0.25"/>
    <row r="222" s="16" customFormat="1" x14ac:dyDescent="0.25"/>
    <row r="223" s="16" customFormat="1" x14ac:dyDescent="0.25"/>
    <row r="224" s="16" customFormat="1" x14ac:dyDescent="0.25"/>
    <row r="225" s="16" customFormat="1" x14ac:dyDescent="0.25"/>
    <row r="226" s="16" customFormat="1" x14ac:dyDescent="0.25"/>
    <row r="227" s="16" customFormat="1" x14ac:dyDescent="0.25"/>
    <row r="228" s="16" customFormat="1" x14ac:dyDescent="0.25"/>
    <row r="229" s="16" customFormat="1" x14ac:dyDescent="0.25"/>
    <row r="230" s="16" customFormat="1" x14ac:dyDescent="0.25"/>
    <row r="231" s="16" customFormat="1" x14ac:dyDescent="0.25"/>
    <row r="232" s="16" customFormat="1" x14ac:dyDescent="0.25"/>
    <row r="233" s="16" customFormat="1" x14ac:dyDescent="0.25"/>
    <row r="234" s="16" customFormat="1" x14ac:dyDescent="0.25"/>
    <row r="235" s="16" customFormat="1" x14ac:dyDescent="0.25"/>
    <row r="236" s="16" customFormat="1" x14ac:dyDescent="0.25"/>
    <row r="237" s="16" customFormat="1" x14ac:dyDescent="0.25"/>
    <row r="238" s="16" customFormat="1" x14ac:dyDescent="0.25"/>
    <row r="239" s="16" customFormat="1" x14ac:dyDescent="0.25"/>
    <row r="240" s="16" customFormat="1" x14ac:dyDescent="0.25"/>
    <row r="241" s="16" customFormat="1" x14ac:dyDescent="0.25"/>
    <row r="242" s="16" customFormat="1" x14ac:dyDescent="0.25"/>
    <row r="243" s="16" customFormat="1" x14ac:dyDescent="0.25"/>
    <row r="244" s="16" customFormat="1" x14ac:dyDescent="0.25"/>
    <row r="245" s="16" customFormat="1" x14ac:dyDescent="0.25"/>
    <row r="246" s="16" customFormat="1" x14ac:dyDescent="0.25"/>
    <row r="247" s="16" customFormat="1" x14ac:dyDescent="0.25"/>
    <row r="248" s="16" customFormat="1" x14ac:dyDescent="0.25"/>
    <row r="249" s="16" customFormat="1" x14ac:dyDescent="0.25"/>
    <row r="250" s="16" customFormat="1" x14ac:dyDescent="0.25"/>
    <row r="251" s="16" customFormat="1" x14ac:dyDescent="0.25"/>
    <row r="252" s="16" customFormat="1" x14ac:dyDescent="0.25"/>
    <row r="253" s="16" customFormat="1" x14ac:dyDescent="0.25"/>
    <row r="254" s="16" customFormat="1" x14ac:dyDescent="0.25"/>
    <row r="255" s="16" customFormat="1" x14ac:dyDescent="0.25"/>
    <row r="256" s="16" customFormat="1" x14ac:dyDescent="0.25"/>
    <row r="257" s="16" customFormat="1" x14ac:dyDescent="0.25"/>
    <row r="258" s="16" customFormat="1" x14ac:dyDescent="0.25"/>
    <row r="259" s="16" customFormat="1" x14ac:dyDescent="0.25"/>
    <row r="260" s="16" customFormat="1" x14ac:dyDescent="0.25"/>
    <row r="261" s="16" customFormat="1" x14ac:dyDescent="0.25"/>
    <row r="262" s="16" customFormat="1" x14ac:dyDescent="0.25"/>
    <row r="263" s="16" customFormat="1" x14ac:dyDescent="0.25"/>
    <row r="264" s="16" customFormat="1" x14ac:dyDescent="0.25"/>
    <row r="265" s="16" customFormat="1" x14ac:dyDescent="0.25"/>
    <row r="266" s="16" customFormat="1" x14ac:dyDescent="0.25"/>
    <row r="267" s="16" customFormat="1" x14ac:dyDescent="0.25"/>
    <row r="268" s="16" customFormat="1" x14ac:dyDescent="0.25"/>
    <row r="269" s="16" customFormat="1" x14ac:dyDescent="0.25"/>
    <row r="270" s="16" customFormat="1" x14ac:dyDescent="0.25"/>
    <row r="271" s="16" customFormat="1" x14ac:dyDescent="0.25"/>
    <row r="272" s="16" customFormat="1" x14ac:dyDescent="0.25"/>
    <row r="273" s="16" customFormat="1" x14ac:dyDescent="0.25"/>
    <row r="274" s="16" customFormat="1" x14ac:dyDescent="0.25"/>
    <row r="275" s="16" customFormat="1" x14ac:dyDescent="0.25"/>
    <row r="276" s="16" customFormat="1" x14ac:dyDescent="0.25"/>
    <row r="277" s="16" customFormat="1" x14ac:dyDescent="0.25"/>
    <row r="278" s="16" customFormat="1" x14ac:dyDescent="0.25"/>
    <row r="279" s="16" customFormat="1" x14ac:dyDescent="0.25"/>
    <row r="280" s="16" customFormat="1" x14ac:dyDescent="0.25"/>
    <row r="281" s="16" customFormat="1" x14ac:dyDescent="0.25"/>
    <row r="282" s="16" customFormat="1" x14ac:dyDescent="0.25"/>
    <row r="283" s="16" customFormat="1" x14ac:dyDescent="0.25"/>
    <row r="284" s="16" customFormat="1" x14ac:dyDescent="0.25"/>
    <row r="285" s="16" customFormat="1" x14ac:dyDescent="0.25"/>
    <row r="286" s="16" customFormat="1" x14ac:dyDescent="0.25"/>
    <row r="287" s="16" customFormat="1" x14ac:dyDescent="0.25"/>
    <row r="288" s="16" customFormat="1" x14ac:dyDescent="0.25"/>
    <row r="289" s="16" customFormat="1" x14ac:dyDescent="0.25"/>
    <row r="290" s="16" customFormat="1" x14ac:dyDescent="0.25"/>
    <row r="291" s="16" customFormat="1" x14ac:dyDescent="0.25"/>
    <row r="292" s="16" customFormat="1" x14ac:dyDescent="0.25"/>
    <row r="293" s="16" customFormat="1" x14ac:dyDescent="0.25"/>
    <row r="294" s="16" customFormat="1" x14ac:dyDescent="0.25"/>
    <row r="295" s="16" customFormat="1" x14ac:dyDescent="0.25"/>
    <row r="296" s="16" customFormat="1" x14ac:dyDescent="0.25"/>
    <row r="297" s="16" customFormat="1" x14ac:dyDescent="0.25"/>
    <row r="298" s="16" customFormat="1" x14ac:dyDescent="0.25"/>
    <row r="299" s="16" customFormat="1" x14ac:dyDescent="0.25"/>
    <row r="300" s="16" customFormat="1" x14ac:dyDescent="0.25"/>
    <row r="301" s="16" customFormat="1" x14ac:dyDescent="0.25"/>
    <row r="302" s="16" customFormat="1" x14ac:dyDescent="0.25"/>
    <row r="303" s="16" customFormat="1" x14ac:dyDescent="0.25"/>
    <row r="304" s="16" customFormat="1" x14ac:dyDescent="0.25"/>
    <row r="305" s="16" customFormat="1" x14ac:dyDescent="0.25"/>
    <row r="306" s="16" customFormat="1" x14ac:dyDescent="0.25"/>
    <row r="307" s="16" customFormat="1" x14ac:dyDescent="0.25"/>
    <row r="308" s="16" customFormat="1" x14ac:dyDescent="0.25"/>
    <row r="309" s="16" customFormat="1" x14ac:dyDescent="0.25"/>
    <row r="310" s="16" customFormat="1" x14ac:dyDescent="0.25"/>
    <row r="311" s="16" customFormat="1" x14ac:dyDescent="0.25"/>
    <row r="312" s="16" customFormat="1" x14ac:dyDescent="0.25"/>
    <row r="313" s="16" customFormat="1" x14ac:dyDescent="0.25"/>
    <row r="314" s="16" customFormat="1" x14ac:dyDescent="0.25"/>
    <row r="315" s="16" customFormat="1" x14ac:dyDescent="0.25"/>
    <row r="316" s="16" customFormat="1" x14ac:dyDescent="0.25"/>
    <row r="317" s="16" customFormat="1" x14ac:dyDescent="0.25"/>
    <row r="318" s="16" customFormat="1" x14ac:dyDescent="0.25"/>
    <row r="319" s="16" customFormat="1" x14ac:dyDescent="0.25"/>
    <row r="320" s="16" customFormat="1" x14ac:dyDescent="0.25"/>
    <row r="321" s="16" customFormat="1" x14ac:dyDescent="0.25"/>
    <row r="322" s="16" customFormat="1" x14ac:dyDescent="0.25"/>
    <row r="323" s="16" customFormat="1" x14ac:dyDescent="0.25"/>
    <row r="324" s="16" customFormat="1" x14ac:dyDescent="0.25"/>
    <row r="325" s="16" customFormat="1" x14ac:dyDescent="0.25"/>
    <row r="326" s="16" customFormat="1" x14ac:dyDescent="0.25"/>
    <row r="327" s="16" customFormat="1" x14ac:dyDescent="0.25"/>
    <row r="328" s="16" customFormat="1" x14ac:dyDescent="0.25"/>
    <row r="329" s="16" customFormat="1" x14ac:dyDescent="0.25"/>
    <row r="330" s="16" customFormat="1" x14ac:dyDescent="0.25"/>
    <row r="331" s="16" customFormat="1" x14ac:dyDescent="0.25"/>
    <row r="332" s="16" customFormat="1" x14ac:dyDescent="0.25"/>
    <row r="333" s="16" customFormat="1" x14ac:dyDescent="0.25"/>
    <row r="334" s="16" customFormat="1" x14ac:dyDescent="0.25"/>
    <row r="335" s="16" customFormat="1" x14ac:dyDescent="0.25"/>
    <row r="336" s="16" customFormat="1" x14ac:dyDescent="0.25"/>
    <row r="337" s="16" customFormat="1" x14ac:dyDescent="0.25"/>
    <row r="338" s="16" customFormat="1" x14ac:dyDescent="0.25"/>
    <row r="339" s="16" customFormat="1" x14ac:dyDescent="0.25"/>
    <row r="340" s="16" customFormat="1" x14ac:dyDescent="0.25"/>
    <row r="341" s="16" customFormat="1" x14ac:dyDescent="0.25"/>
    <row r="342" s="16" customFormat="1" x14ac:dyDescent="0.25"/>
    <row r="343" s="16" customFormat="1" x14ac:dyDescent="0.25"/>
    <row r="344" s="16" customFormat="1" x14ac:dyDescent="0.25"/>
    <row r="345" s="16" customFormat="1" x14ac:dyDescent="0.25"/>
    <row r="346" s="16" customFormat="1" x14ac:dyDescent="0.25"/>
    <row r="347" s="16" customFormat="1" x14ac:dyDescent="0.25"/>
    <row r="348" s="16" customFormat="1" x14ac:dyDescent="0.25"/>
    <row r="349" s="18" customFormat="1" x14ac:dyDescent="0.25"/>
    <row r="350" s="18" customFormat="1" x14ac:dyDescent="0.25"/>
    <row r="351" s="18" customFormat="1" x14ac:dyDescent="0.25"/>
    <row r="352" s="18" customFormat="1" x14ac:dyDescent="0.25"/>
    <row r="353" s="18" customFormat="1" x14ac:dyDescent="0.25"/>
    <row r="354" s="18" customFormat="1" x14ac:dyDescent="0.25"/>
    <row r="355" s="18" customFormat="1" x14ac:dyDescent="0.25"/>
    <row r="356" s="18" customFormat="1" x14ac:dyDescent="0.25"/>
    <row r="357" s="18" customFormat="1" x14ac:dyDescent="0.25"/>
    <row r="358" s="18" customFormat="1" x14ac:dyDescent="0.25"/>
    <row r="359" s="18" customFormat="1" x14ac:dyDescent="0.25"/>
    <row r="360" s="18" customFormat="1" x14ac:dyDescent="0.25"/>
    <row r="361" s="18" customFormat="1" x14ac:dyDescent="0.25"/>
    <row r="362" s="18" customFormat="1" x14ac:dyDescent="0.25"/>
    <row r="363" s="18" customFormat="1" x14ac:dyDescent="0.25"/>
    <row r="364" s="18" customFormat="1" x14ac:dyDescent="0.25"/>
    <row r="365" s="18" customFormat="1" x14ac:dyDescent="0.25"/>
    <row r="366" s="18" customFormat="1" x14ac:dyDescent="0.25"/>
    <row r="367" s="18" customFormat="1" x14ac:dyDescent="0.25"/>
    <row r="368" s="18" customFormat="1" x14ac:dyDescent="0.25"/>
    <row r="369" s="18" customFormat="1" x14ac:dyDescent="0.25"/>
    <row r="370" s="18" customFormat="1" x14ac:dyDescent="0.25"/>
    <row r="371" s="18" customFormat="1" x14ac:dyDescent="0.25"/>
    <row r="372" s="18" customFormat="1" x14ac:dyDescent="0.25"/>
    <row r="373" s="18" customFormat="1" x14ac:dyDescent="0.25"/>
    <row r="374" s="18" customFormat="1" x14ac:dyDescent="0.25"/>
    <row r="375" s="18" customFormat="1" x14ac:dyDescent="0.25"/>
    <row r="376" s="18" customFormat="1" x14ac:dyDescent="0.25"/>
    <row r="377" s="18" customFormat="1" x14ac:dyDescent="0.25"/>
    <row r="378" s="18" customFormat="1" x14ac:dyDescent="0.25"/>
    <row r="379" s="18" customFormat="1" x14ac:dyDescent="0.25"/>
    <row r="380" s="18" customFormat="1" x14ac:dyDescent="0.25"/>
    <row r="381" s="18" customFormat="1" x14ac:dyDescent="0.25"/>
    <row r="382" s="18" customFormat="1" x14ac:dyDescent="0.25"/>
    <row r="383" s="18" customFormat="1" x14ac:dyDescent="0.25"/>
    <row r="384" s="18" customFormat="1" x14ac:dyDescent="0.25"/>
    <row r="385" s="18" customFormat="1" x14ac:dyDescent="0.25"/>
    <row r="386" s="18" customFormat="1" x14ac:dyDescent="0.25"/>
    <row r="387" s="18" customFormat="1" x14ac:dyDescent="0.25"/>
    <row r="388" s="18" customFormat="1" x14ac:dyDescent="0.25"/>
    <row r="389" s="18" customFormat="1" x14ac:dyDescent="0.25"/>
    <row r="390" s="18" customFormat="1" x14ac:dyDescent="0.25"/>
    <row r="391" s="18" customFormat="1" x14ac:dyDescent="0.25"/>
    <row r="392" s="18" customFormat="1" x14ac:dyDescent="0.25"/>
    <row r="393" s="18" customFormat="1" x14ac:dyDescent="0.25"/>
    <row r="394" s="18" customFormat="1" x14ac:dyDescent="0.25"/>
    <row r="395" s="18" customFormat="1" x14ac:dyDescent="0.25"/>
    <row r="396" s="18" customFormat="1" x14ac:dyDescent="0.25"/>
    <row r="397" s="18" customFormat="1" x14ac:dyDescent="0.25"/>
    <row r="398" s="18" customFormat="1" x14ac:dyDescent="0.25"/>
    <row r="399" s="18" customFormat="1" x14ac:dyDescent="0.25"/>
    <row r="400" s="18" customFormat="1" x14ac:dyDescent="0.25"/>
    <row r="401" s="18" customFormat="1" x14ac:dyDescent="0.25"/>
    <row r="402" s="18" customFormat="1" x14ac:dyDescent="0.25"/>
    <row r="403" s="18" customFormat="1" x14ac:dyDescent="0.25"/>
    <row r="404" s="18" customFormat="1" x14ac:dyDescent="0.25"/>
    <row r="405" s="18" customFormat="1" x14ac:dyDescent="0.25"/>
    <row r="406" s="18" customFormat="1" x14ac:dyDescent="0.25"/>
    <row r="407" s="18" customFormat="1" x14ac:dyDescent="0.25"/>
    <row r="408" s="18" customFormat="1" x14ac:dyDescent="0.25"/>
    <row r="409" s="18" customFormat="1" x14ac:dyDescent="0.25"/>
    <row r="410" s="18" customFormat="1" x14ac:dyDescent="0.25"/>
    <row r="411" s="18" customFormat="1" x14ac:dyDescent="0.25"/>
    <row r="412" s="18" customFormat="1" x14ac:dyDescent="0.25"/>
    <row r="413" s="18" customFormat="1" x14ac:dyDescent="0.25"/>
    <row r="414" s="18" customFormat="1" x14ac:dyDescent="0.25"/>
    <row r="415" s="18" customFormat="1" x14ac:dyDescent="0.25"/>
    <row r="416" s="18" customFormat="1" x14ac:dyDescent="0.25"/>
    <row r="417" s="18" customFormat="1" x14ac:dyDescent="0.25"/>
    <row r="418" s="18" customFormat="1" x14ac:dyDescent="0.25"/>
    <row r="419" s="18" customFormat="1" x14ac:dyDescent="0.25"/>
    <row r="420" s="18" customFormat="1" x14ac:dyDescent="0.25"/>
    <row r="421" s="18" customFormat="1" x14ac:dyDescent="0.25"/>
    <row r="422" s="18" customFormat="1" x14ac:dyDescent="0.25"/>
    <row r="423" s="18" customFormat="1" x14ac:dyDescent="0.25"/>
    <row r="424" s="18" customFormat="1" x14ac:dyDescent="0.25"/>
    <row r="425" s="18" customFormat="1" x14ac:dyDescent="0.25"/>
    <row r="426" s="18" customFormat="1" x14ac:dyDescent="0.25"/>
    <row r="427" s="18" customFormat="1" x14ac:dyDescent="0.25"/>
    <row r="428" s="18" customFormat="1" x14ac:dyDescent="0.25"/>
    <row r="429" s="18" customFormat="1" x14ac:dyDescent="0.25"/>
    <row r="430" s="18" customFormat="1" x14ac:dyDescent="0.25"/>
    <row r="431" s="18" customFormat="1" x14ac:dyDescent="0.25"/>
    <row r="432" s="18" customFormat="1" x14ac:dyDescent="0.25"/>
    <row r="433" s="18" customFormat="1" x14ac:dyDescent="0.25"/>
    <row r="434" s="18" customFormat="1" x14ac:dyDescent="0.25"/>
    <row r="435" s="18" customFormat="1" x14ac:dyDescent="0.25"/>
    <row r="436" s="18" customFormat="1" x14ac:dyDescent="0.25"/>
    <row r="437" s="18" customFormat="1" x14ac:dyDescent="0.25"/>
    <row r="438" s="18" customFormat="1" x14ac:dyDescent="0.25"/>
    <row r="439" s="18" customFormat="1" x14ac:dyDescent="0.25"/>
    <row r="440" s="18" customFormat="1" x14ac:dyDescent="0.25"/>
    <row r="441" s="18" customFormat="1" x14ac:dyDescent="0.25"/>
    <row r="442" s="18" customFormat="1" x14ac:dyDescent="0.25"/>
    <row r="443" s="18" customFormat="1" x14ac:dyDescent="0.25"/>
    <row r="444" s="18" customFormat="1" x14ac:dyDescent="0.25"/>
    <row r="445" s="18" customFormat="1" x14ac:dyDescent="0.25"/>
    <row r="446" s="18" customFormat="1" x14ac:dyDescent="0.25"/>
    <row r="447" s="18" customFormat="1" x14ac:dyDescent="0.25"/>
    <row r="448" s="18" customFormat="1" x14ac:dyDescent="0.25"/>
    <row r="449" s="18" customFormat="1" x14ac:dyDescent="0.25"/>
    <row r="450" s="18" customFormat="1" x14ac:dyDescent="0.25"/>
    <row r="451" s="18" customFormat="1" x14ac:dyDescent="0.25"/>
    <row r="452" s="18" customFormat="1" x14ac:dyDescent="0.25"/>
    <row r="453" s="18" customFormat="1" x14ac:dyDescent="0.25"/>
    <row r="454" s="18" customFormat="1" x14ac:dyDescent="0.25"/>
    <row r="455" s="18" customFormat="1" x14ac:dyDescent="0.25"/>
    <row r="456" s="18" customFormat="1" x14ac:dyDescent="0.25"/>
    <row r="457" s="18" customFormat="1" x14ac:dyDescent="0.25"/>
    <row r="458" s="18" customFormat="1" x14ac:dyDescent="0.25"/>
    <row r="459" s="18" customFormat="1" x14ac:dyDescent="0.25"/>
    <row r="460" s="18" customFormat="1" x14ac:dyDescent="0.25"/>
    <row r="461" s="18" customFormat="1" x14ac:dyDescent="0.25"/>
    <row r="462" s="18" customFormat="1" x14ac:dyDescent="0.25"/>
    <row r="463" s="18" customFormat="1" x14ac:dyDescent="0.25"/>
    <row r="464" s="18" customFormat="1" x14ac:dyDescent="0.25"/>
    <row r="465" s="18" customFormat="1" x14ac:dyDescent="0.25"/>
    <row r="466" s="18" customFormat="1" x14ac:dyDescent="0.25"/>
    <row r="467" s="18" customFormat="1" x14ac:dyDescent="0.25"/>
    <row r="468" s="18" customFormat="1" x14ac:dyDescent="0.25"/>
    <row r="469" s="18" customFormat="1" x14ac:dyDescent="0.25"/>
    <row r="470" s="18" customFormat="1" x14ac:dyDescent="0.25"/>
    <row r="471" s="18" customFormat="1" x14ac:dyDescent="0.25"/>
    <row r="472" s="18" customFormat="1" x14ac:dyDescent="0.25"/>
    <row r="473" s="18" customFormat="1" x14ac:dyDescent="0.25"/>
    <row r="474" s="18" customFormat="1" x14ac:dyDescent="0.25"/>
    <row r="475" s="18" customFormat="1" x14ac:dyDescent="0.25"/>
    <row r="476" s="18" customFormat="1" x14ac:dyDescent="0.25"/>
    <row r="477" s="18" customFormat="1" x14ac:dyDescent="0.25"/>
    <row r="478" s="18" customFormat="1" x14ac:dyDescent="0.25"/>
    <row r="479" s="18" customFormat="1" x14ac:dyDescent="0.25"/>
    <row r="480" s="18" customFormat="1" x14ac:dyDescent="0.25"/>
    <row r="481" s="18" customFormat="1" x14ac:dyDescent="0.25"/>
    <row r="482" s="18" customFormat="1" x14ac:dyDescent="0.25"/>
    <row r="483" s="18" customFormat="1" x14ac:dyDescent="0.25"/>
    <row r="484" s="18" customFormat="1" x14ac:dyDescent="0.25"/>
    <row r="485" s="18" customFormat="1" x14ac:dyDescent="0.25"/>
    <row r="486" s="18" customFormat="1" x14ac:dyDescent="0.25"/>
    <row r="487" s="18" customFormat="1" x14ac:dyDescent="0.25"/>
    <row r="488" s="18" customFormat="1" x14ac:dyDescent="0.25"/>
    <row r="489" s="18" customFormat="1" x14ac:dyDescent="0.25"/>
    <row r="490" s="18" customFormat="1" x14ac:dyDescent="0.25"/>
    <row r="491" s="18" customFormat="1" x14ac:dyDescent="0.25"/>
    <row r="492" s="18" customFormat="1" x14ac:dyDescent="0.25"/>
    <row r="493" s="18" customFormat="1" x14ac:dyDescent="0.25"/>
    <row r="494" s="18" customFormat="1" x14ac:dyDescent="0.25"/>
    <row r="495" s="18" customFormat="1" x14ac:dyDescent="0.25"/>
    <row r="496" s="18" customFormat="1" x14ac:dyDescent="0.25"/>
    <row r="497" s="18" customFormat="1" x14ac:dyDescent="0.25"/>
    <row r="498" s="18" customFormat="1" x14ac:dyDescent="0.25"/>
    <row r="499" s="18" customFormat="1" x14ac:dyDescent="0.25"/>
    <row r="500" s="18" customFormat="1" x14ac:dyDescent="0.25"/>
    <row r="501" s="18" customFormat="1" x14ac:dyDescent="0.25"/>
    <row r="502" s="18" customFormat="1" x14ac:dyDescent="0.25"/>
    <row r="503" s="18" customFormat="1" x14ac:dyDescent="0.25"/>
    <row r="504" s="18" customFormat="1" x14ac:dyDescent="0.25"/>
    <row r="505" s="18" customFormat="1" x14ac:dyDescent="0.25"/>
    <row r="506" s="18" customFormat="1" x14ac:dyDescent="0.25"/>
    <row r="507" s="18" customFormat="1" x14ac:dyDescent="0.25"/>
    <row r="508" s="18" customFormat="1" x14ac:dyDescent="0.25"/>
    <row r="509" s="18" customFormat="1" x14ac:dyDescent="0.25"/>
    <row r="510" s="18" customFormat="1" x14ac:dyDescent="0.25"/>
    <row r="511" s="18" customFormat="1" x14ac:dyDescent="0.25"/>
    <row r="512" s="18" customFormat="1" x14ac:dyDescent="0.25"/>
    <row r="513" s="18" customFormat="1" x14ac:dyDescent="0.25"/>
    <row r="514" s="18" customFormat="1" x14ac:dyDescent="0.25"/>
    <row r="515" s="18" customFormat="1" x14ac:dyDescent="0.25"/>
    <row r="516" s="18" customFormat="1" x14ac:dyDescent="0.25"/>
    <row r="517" s="18" customFormat="1" x14ac:dyDescent="0.25"/>
    <row r="518" s="18" customFormat="1" x14ac:dyDescent="0.25"/>
    <row r="519" s="18" customFormat="1" x14ac:dyDescent="0.25"/>
    <row r="520" s="18" customFormat="1" x14ac:dyDescent="0.25"/>
    <row r="521" s="18" customFormat="1" x14ac:dyDescent="0.25"/>
    <row r="522" s="18" customFormat="1" x14ac:dyDescent="0.25"/>
    <row r="523" s="18" customFormat="1" x14ac:dyDescent="0.25"/>
    <row r="524" s="18" customFormat="1" x14ac:dyDescent="0.25"/>
    <row r="525" s="18" customFormat="1" x14ac:dyDescent="0.25"/>
    <row r="526" s="18" customFormat="1" x14ac:dyDescent="0.25"/>
    <row r="527" s="18" customFormat="1" x14ac:dyDescent="0.25"/>
    <row r="528" s="16" customFormat="1" x14ac:dyDescent="0.25"/>
    <row r="529" s="16" customFormat="1" x14ac:dyDescent="0.25"/>
    <row r="530" s="16" customFormat="1" x14ac:dyDescent="0.25"/>
    <row r="531" s="16" customFormat="1" x14ac:dyDescent="0.25"/>
    <row r="532" s="16" customFormat="1" x14ac:dyDescent="0.25"/>
    <row r="533" s="16" customFormat="1" x14ac:dyDescent="0.25"/>
    <row r="534" s="16" customFormat="1" x14ac:dyDescent="0.25"/>
    <row r="535" s="16" customFormat="1" x14ac:dyDescent="0.25"/>
    <row r="536" s="16" customFormat="1" x14ac:dyDescent="0.25"/>
    <row r="537" s="16" customFormat="1" x14ac:dyDescent="0.25"/>
    <row r="538" s="16" customFormat="1" x14ac:dyDescent="0.25"/>
    <row r="539" s="16" customFormat="1" x14ac:dyDescent="0.25"/>
    <row r="540" s="16" customFormat="1" x14ac:dyDescent="0.25"/>
    <row r="541" s="16" customFormat="1" x14ac:dyDescent="0.25"/>
    <row r="542" s="16" customFormat="1" x14ac:dyDescent="0.25"/>
    <row r="543" s="16" customFormat="1" x14ac:dyDescent="0.25"/>
    <row r="544" s="16" customFormat="1" x14ac:dyDescent="0.25"/>
    <row r="545" s="16" customFormat="1" x14ac:dyDescent="0.25"/>
    <row r="546" s="16" customFormat="1" x14ac:dyDescent="0.25"/>
    <row r="547" s="16" customFormat="1" x14ac:dyDescent="0.25"/>
    <row r="548" s="16" customFormat="1" x14ac:dyDescent="0.25"/>
    <row r="549" s="16" customFormat="1" x14ac:dyDescent="0.25"/>
    <row r="550" s="16" customFormat="1" x14ac:dyDescent="0.25"/>
    <row r="551" s="16" customFormat="1" x14ac:dyDescent="0.25"/>
    <row r="552" s="16" customFormat="1" x14ac:dyDescent="0.25"/>
    <row r="553" s="16" customFormat="1" x14ac:dyDescent="0.25"/>
    <row r="554" s="16" customFormat="1" x14ac:dyDescent="0.25"/>
    <row r="555" s="16" customFormat="1" x14ac:dyDescent="0.25"/>
    <row r="556" s="16" customFormat="1" x14ac:dyDescent="0.25"/>
    <row r="557" s="16" customFormat="1" x14ac:dyDescent="0.25"/>
    <row r="558" s="16" customFormat="1" x14ac:dyDescent="0.25"/>
    <row r="559" s="16" customFormat="1" x14ac:dyDescent="0.25"/>
    <row r="560" s="16" customFormat="1" x14ac:dyDescent="0.25"/>
    <row r="561" s="16" customFormat="1" x14ac:dyDescent="0.25"/>
    <row r="562" s="16" customFormat="1" x14ac:dyDescent="0.25"/>
    <row r="563" s="16" customFormat="1" x14ac:dyDescent="0.25"/>
    <row r="564" s="16" customFormat="1" x14ac:dyDescent="0.25"/>
    <row r="565" s="16" customFormat="1" x14ac:dyDescent="0.25"/>
    <row r="566" s="16" customFormat="1" x14ac:dyDescent="0.25"/>
    <row r="567" s="16" customFormat="1" x14ac:dyDescent="0.25"/>
    <row r="568" s="16" customFormat="1" x14ac:dyDescent="0.25"/>
    <row r="569" s="16" customFormat="1" x14ac:dyDescent="0.25"/>
    <row r="570" s="16" customFormat="1" x14ac:dyDescent="0.25"/>
    <row r="571" s="16" customFormat="1" x14ac:dyDescent="0.25"/>
    <row r="572" s="16" customFormat="1" x14ac:dyDescent="0.25"/>
    <row r="573" s="16" customFormat="1" x14ac:dyDescent="0.25"/>
    <row r="574" s="16" customFormat="1" x14ac:dyDescent="0.25"/>
    <row r="575" s="16" customFormat="1" x14ac:dyDescent="0.25"/>
    <row r="576" s="16" customFormat="1" x14ac:dyDescent="0.25"/>
    <row r="577" s="16" customFormat="1" x14ac:dyDescent="0.25"/>
    <row r="578" s="16" customFormat="1" x14ac:dyDescent="0.25"/>
    <row r="579" s="16" customFormat="1" x14ac:dyDescent="0.25"/>
    <row r="580" s="16" customFormat="1" x14ac:dyDescent="0.25"/>
    <row r="581" s="16" customFormat="1" x14ac:dyDescent="0.25"/>
    <row r="582" s="16" customFormat="1" x14ac:dyDescent="0.25"/>
    <row r="583" s="16" customFormat="1" x14ac:dyDescent="0.25"/>
    <row r="584" s="16" customFormat="1" x14ac:dyDescent="0.25"/>
    <row r="585" s="16" customFormat="1" x14ac:dyDescent="0.25"/>
    <row r="586" s="16" customFormat="1" x14ac:dyDescent="0.25"/>
    <row r="587" s="16" customFormat="1" x14ac:dyDescent="0.25"/>
    <row r="588" s="16" customFormat="1" x14ac:dyDescent="0.25"/>
    <row r="589" s="16" customFormat="1" x14ac:dyDescent="0.25"/>
    <row r="590" s="16" customFormat="1" x14ac:dyDescent="0.25"/>
    <row r="591" s="16" customFormat="1" x14ac:dyDescent="0.25"/>
    <row r="592" s="16" customFormat="1" x14ac:dyDescent="0.25"/>
    <row r="593" s="16" customFormat="1" x14ac:dyDescent="0.25"/>
    <row r="594" s="16" customFormat="1" x14ac:dyDescent="0.25"/>
    <row r="595" s="16" customFormat="1" x14ac:dyDescent="0.25"/>
    <row r="596" s="16" customFormat="1" x14ac:dyDescent="0.25"/>
    <row r="597" s="16" customFormat="1" x14ac:dyDescent="0.25"/>
    <row r="598" s="16" customFormat="1" x14ac:dyDescent="0.25"/>
    <row r="599" s="16" customFormat="1" x14ac:dyDescent="0.25"/>
    <row r="600" s="16" customFormat="1" x14ac:dyDescent="0.25"/>
    <row r="601" s="16" customFormat="1" x14ac:dyDescent="0.25"/>
    <row r="602" s="16" customFormat="1" x14ac:dyDescent="0.25"/>
    <row r="603" s="16" customFormat="1" x14ac:dyDescent="0.25"/>
    <row r="604" s="16" customFormat="1" x14ac:dyDescent="0.25"/>
    <row r="605" s="16" customFormat="1" x14ac:dyDescent="0.25"/>
    <row r="606" s="16" customFormat="1" x14ac:dyDescent="0.25"/>
    <row r="607" s="16" customFormat="1" x14ac:dyDescent="0.25"/>
    <row r="608" s="16" customFormat="1" x14ac:dyDescent="0.25"/>
    <row r="609" s="16" customFormat="1" x14ac:dyDescent="0.25"/>
    <row r="610" s="16" customFormat="1" x14ac:dyDescent="0.25"/>
    <row r="611" s="16" customFormat="1" x14ac:dyDescent="0.25"/>
    <row r="612" s="16" customFormat="1" x14ac:dyDescent="0.25"/>
    <row r="613" s="16" customFormat="1" x14ac:dyDescent="0.25"/>
    <row r="614" s="16" customFormat="1" x14ac:dyDescent="0.25"/>
    <row r="615" s="16" customFormat="1" x14ac:dyDescent="0.25"/>
    <row r="616" s="16" customFormat="1" x14ac:dyDescent="0.25"/>
    <row r="617" s="16" customFormat="1" x14ac:dyDescent="0.25"/>
    <row r="618" s="16" customFormat="1" x14ac:dyDescent="0.25"/>
    <row r="619" s="16" customFormat="1" x14ac:dyDescent="0.25"/>
    <row r="620" s="16" customFormat="1" x14ac:dyDescent="0.25"/>
    <row r="621" s="16" customFormat="1" x14ac:dyDescent="0.25"/>
    <row r="622" s="16" customFormat="1" x14ac:dyDescent="0.25"/>
    <row r="623" s="16" customFormat="1" x14ac:dyDescent="0.25"/>
    <row r="624" s="16" customFormat="1" x14ac:dyDescent="0.25"/>
    <row r="625" s="16" customFormat="1" x14ac:dyDescent="0.25"/>
    <row r="626" s="16" customFormat="1" x14ac:dyDescent="0.25"/>
    <row r="627" s="16" customFormat="1" x14ac:dyDescent="0.25"/>
    <row r="628" s="16" customFormat="1" x14ac:dyDescent="0.25"/>
    <row r="629" s="16" customFormat="1" x14ac:dyDescent="0.25"/>
    <row r="630" s="16" customFormat="1" x14ac:dyDescent="0.25"/>
    <row r="631" s="16" customFormat="1" x14ac:dyDescent="0.25"/>
    <row r="632" s="16" customFormat="1" x14ac:dyDescent="0.25"/>
    <row r="633" s="16" customFormat="1" x14ac:dyDescent="0.25"/>
    <row r="634" s="16" customFormat="1" x14ac:dyDescent="0.25"/>
    <row r="635" s="16" customFormat="1" x14ac:dyDescent="0.25"/>
    <row r="636" s="16" customFormat="1" x14ac:dyDescent="0.25"/>
    <row r="637" s="16" customFormat="1" x14ac:dyDescent="0.25"/>
    <row r="638" s="16" customFormat="1" x14ac:dyDescent="0.25"/>
    <row r="639" s="16" customFormat="1" x14ac:dyDescent="0.25"/>
    <row r="640" s="16" customFormat="1" x14ac:dyDescent="0.25"/>
    <row r="641" s="16" customFormat="1" x14ac:dyDescent="0.25"/>
    <row r="642" s="16" customFormat="1" x14ac:dyDescent="0.25"/>
    <row r="643" s="16" customFormat="1" x14ac:dyDescent="0.25"/>
    <row r="644" s="16" customFormat="1" x14ac:dyDescent="0.25"/>
    <row r="645" s="16" customFormat="1" x14ac:dyDescent="0.25"/>
    <row r="646" s="16" customFormat="1" x14ac:dyDescent="0.25"/>
    <row r="647" s="16" customFormat="1" x14ac:dyDescent="0.25"/>
    <row r="648" s="16" customFormat="1" x14ac:dyDescent="0.25"/>
    <row r="649" s="16" customFormat="1" x14ac:dyDescent="0.25"/>
    <row r="650" s="16" customFormat="1" x14ac:dyDescent="0.25"/>
    <row r="651" s="16" customFormat="1" x14ac:dyDescent="0.25"/>
    <row r="652" s="16" customFormat="1" x14ac:dyDescent="0.25"/>
    <row r="653" s="16" customFormat="1" x14ac:dyDescent="0.25"/>
    <row r="654" s="16" customFormat="1" x14ac:dyDescent="0.25"/>
    <row r="655" s="16" customFormat="1" x14ac:dyDescent="0.25"/>
    <row r="656" s="16" customFormat="1" x14ac:dyDescent="0.25"/>
    <row r="657" s="16" customFormat="1" x14ac:dyDescent="0.25"/>
    <row r="658" s="16" customFormat="1" x14ac:dyDescent="0.25"/>
    <row r="659" s="16" customFormat="1" x14ac:dyDescent="0.25"/>
    <row r="660" s="16" customFormat="1" x14ac:dyDescent="0.25"/>
    <row r="661" s="16" customFormat="1" x14ac:dyDescent="0.25"/>
    <row r="662" s="16" customFormat="1" x14ac:dyDescent="0.25"/>
    <row r="663" s="16" customFormat="1" x14ac:dyDescent="0.25"/>
    <row r="664" s="16" customFormat="1" x14ac:dyDescent="0.25"/>
    <row r="665" s="16" customFormat="1" x14ac:dyDescent="0.25"/>
    <row r="666" s="16" customFormat="1" x14ac:dyDescent="0.25"/>
    <row r="667" s="16" customFormat="1" x14ac:dyDescent="0.25"/>
    <row r="668" s="16" customFormat="1" x14ac:dyDescent="0.25"/>
    <row r="669" s="16" customFormat="1" x14ac:dyDescent="0.25"/>
    <row r="670" s="16" customFormat="1" x14ac:dyDescent="0.25"/>
    <row r="671" s="16" customFormat="1" x14ac:dyDescent="0.25"/>
    <row r="672" s="16" customFormat="1" x14ac:dyDescent="0.25"/>
    <row r="673" s="16" customFormat="1" x14ac:dyDescent="0.25"/>
    <row r="674" s="16" customFormat="1" x14ac:dyDescent="0.25"/>
    <row r="675" s="16" customFormat="1" x14ac:dyDescent="0.25"/>
    <row r="676" s="16" customFormat="1" x14ac:dyDescent="0.25"/>
    <row r="677" s="16" customFormat="1" x14ac:dyDescent="0.25"/>
    <row r="678" s="16" customFormat="1" x14ac:dyDescent="0.25"/>
    <row r="679" s="16" customFormat="1" x14ac:dyDescent="0.25"/>
    <row r="680" s="16" customFormat="1" x14ac:dyDescent="0.25"/>
    <row r="681" s="16" customFormat="1" x14ac:dyDescent="0.25"/>
    <row r="682" s="16" customFormat="1" x14ac:dyDescent="0.25"/>
    <row r="683" s="16" customFormat="1" x14ac:dyDescent="0.25"/>
    <row r="684" s="16" customFormat="1" x14ac:dyDescent="0.25"/>
    <row r="685" s="16" customFormat="1" x14ac:dyDescent="0.25"/>
    <row r="686" s="16" customFormat="1" x14ac:dyDescent="0.25"/>
    <row r="687" s="16" customFormat="1" x14ac:dyDescent="0.25"/>
    <row r="688" s="16" customFormat="1" x14ac:dyDescent="0.25"/>
    <row r="689" s="16" customFormat="1" x14ac:dyDescent="0.25"/>
    <row r="690" s="16" customFormat="1" x14ac:dyDescent="0.25"/>
    <row r="691" s="16" customFormat="1" x14ac:dyDescent="0.25"/>
    <row r="692" s="16" customFormat="1" x14ac:dyDescent="0.25"/>
    <row r="693" s="16" customFormat="1" x14ac:dyDescent="0.25"/>
    <row r="694" s="16" customFormat="1" x14ac:dyDescent="0.25"/>
    <row r="695" s="16" customFormat="1" x14ac:dyDescent="0.25"/>
    <row r="696" s="16" customFormat="1" x14ac:dyDescent="0.25"/>
    <row r="697" s="16" customFormat="1" x14ac:dyDescent="0.25"/>
    <row r="698" s="16" customFormat="1" x14ac:dyDescent="0.25"/>
    <row r="699" s="16" customFormat="1" x14ac:dyDescent="0.25"/>
    <row r="700" s="16" customFormat="1" x14ac:dyDescent="0.25"/>
    <row r="701" s="16" customFormat="1" x14ac:dyDescent="0.25"/>
    <row r="702" s="16" customFormat="1" x14ac:dyDescent="0.25"/>
    <row r="703" s="16" customFormat="1" x14ac:dyDescent="0.25"/>
  </sheetData>
  <sheetProtection algorithmName="SHA-512" hashValue="DU9jREyBmKAhmp9jsK7d9SytZmxukMCc+N4hNzwAk6vsPt1LwKCmF6deuZIySyYkBFqNk17qYaUDRaMPNRA4DQ==" saltValue="riREeTi/L0mIGGq/Qb+BnA==" spinCount="100000" sheet="1" objects="1" scenarios="1"/>
  <protectedRanges>
    <protectedRange sqref="C6:C10" name="Oblast1_1"/>
  </protectedRanges>
  <mergeCells count="54">
    <mergeCell ref="H128:I128"/>
    <mergeCell ref="H99:I99"/>
    <mergeCell ref="H100:I100"/>
    <mergeCell ref="A101:A128"/>
    <mergeCell ref="B101:J101"/>
    <mergeCell ref="E102:J106"/>
    <mergeCell ref="B107:J107"/>
    <mergeCell ref="H108:J108"/>
    <mergeCell ref="G109:G117"/>
    <mergeCell ref="H112:J112"/>
    <mergeCell ref="H115:J115"/>
    <mergeCell ref="H116:I116"/>
    <mergeCell ref="H117:I117"/>
    <mergeCell ref="B118:J118"/>
    <mergeCell ref="H119:J119"/>
    <mergeCell ref="G120:G128"/>
    <mergeCell ref="H123:J123"/>
    <mergeCell ref="H126:J126"/>
    <mergeCell ref="H127:I127"/>
    <mergeCell ref="A74:A100"/>
    <mergeCell ref="B74:C74"/>
    <mergeCell ref="D74:E74"/>
    <mergeCell ref="F74:J78"/>
    <mergeCell ref="B79:J79"/>
    <mergeCell ref="H80:J80"/>
    <mergeCell ref="G81:G89"/>
    <mergeCell ref="H84:J84"/>
    <mergeCell ref="H87:J87"/>
    <mergeCell ref="H88:I88"/>
    <mergeCell ref="H89:I89"/>
    <mergeCell ref="B90:J90"/>
    <mergeCell ref="H91:J91"/>
    <mergeCell ref="G92:G100"/>
    <mergeCell ref="H95:J95"/>
    <mergeCell ref="H98:J98"/>
    <mergeCell ref="A62:A73"/>
    <mergeCell ref="F62:F64"/>
    <mergeCell ref="B65:E65"/>
    <mergeCell ref="F65:F67"/>
    <mergeCell ref="B68:E68"/>
    <mergeCell ref="E69:E73"/>
    <mergeCell ref="E12:L18"/>
    <mergeCell ref="B13:D18"/>
    <mergeCell ref="A52:A61"/>
    <mergeCell ref="E52:H52"/>
    <mergeCell ref="E53:F54"/>
    <mergeCell ref="E55:F56"/>
    <mergeCell ref="E57:F60"/>
    <mergeCell ref="A10:B10"/>
    <mergeCell ref="A1:M3"/>
    <mergeCell ref="B4:D5"/>
    <mergeCell ref="A6:B6"/>
    <mergeCell ref="A7:B7"/>
    <mergeCell ref="A8:B8"/>
  </mergeCells>
  <dataValidations count="2">
    <dataValidation type="list" allowBlank="1" showInputMessage="1" showErrorMessage="1" sqref="C7" xr:uid="{F6730FBE-0613-4BC6-90F4-32B32CB05CB5}">
      <formula1>$G$55:$G$56</formula1>
    </dataValidation>
    <dataValidation type="list" allowBlank="1" showInputMessage="1" showErrorMessage="1" sqref="C10" xr:uid="{7F6C6E8C-2C92-4A7B-9DE9-4334D2AECE21}">
      <formula1>$G$53:$G$54</formula1>
    </dataValidation>
  </dataValidations>
  <pageMargins left="0.25" right="0.25" top="0.75" bottom="0.75" header="0.3" footer="0.3"/>
  <pageSetup paperSize="9" scale="78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A639E1379411842A73907950B783EA1" ma:contentTypeVersion="15" ma:contentTypeDescription="Umožňuje vytvoriť nový dokument." ma:contentTypeScope="" ma:versionID="561c1c086c981fc720e23eeb5f8037c5">
  <xsd:schema xmlns:xsd="http://www.w3.org/2001/XMLSchema" xmlns:xs="http://www.w3.org/2001/XMLSchema" xmlns:p="http://schemas.microsoft.com/office/2006/metadata/properties" xmlns:ns2="371f53fd-ce04-4314-905f-74e9831b8376" xmlns:ns3="5daf29e2-b69e-4248-baad-e66870723bad" targetNamespace="http://schemas.microsoft.com/office/2006/metadata/properties" ma:root="true" ma:fieldsID="1404c0c7668e3e97d4e56ebf57b5da80" ns2:_="" ns3:_="">
    <xsd:import namespace="371f53fd-ce04-4314-905f-74e9831b8376"/>
    <xsd:import namespace="5daf29e2-b69e-4248-baad-e66870723b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f53fd-ce04-4314-905f-74e9831b83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a" ma:readOnly="false" ma:fieldId="{5cf76f15-5ced-4ddc-b409-7134ff3c332f}" ma:taxonomyMulti="true" ma:sspId="c60f417b-a3ce-46d7-ab69-8212e5488a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af29e2-b69e-4248-baad-e66870723ba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c9331506-b850-4918-b774-66631312a527}" ma:internalName="TaxCatchAll" ma:showField="CatchAllData" ma:web="5daf29e2-b69e-4248-baad-e66870723b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1f53fd-ce04-4314-905f-74e9831b8376">
      <Terms xmlns="http://schemas.microsoft.com/office/infopath/2007/PartnerControls"/>
    </lcf76f155ced4ddcb4097134ff3c332f>
    <TaxCatchAll xmlns="5daf29e2-b69e-4248-baad-e66870723bad" xsi:nil="true"/>
    <SharedWithUsers xmlns="5daf29e2-b69e-4248-baad-e66870723bad">
      <UserInfo>
        <DisplayName/>
        <AccountId xsi:nil="true"/>
        <AccountType/>
      </UserInfo>
    </SharedWithUsers>
    <MediaLengthInSeconds xmlns="371f53fd-ce04-4314-905f-74e9831b8376" xsi:nil="true"/>
  </documentManagement>
</p:properties>
</file>

<file path=customXml/itemProps1.xml><?xml version="1.0" encoding="utf-8"?>
<ds:datastoreItem xmlns:ds="http://schemas.openxmlformats.org/officeDocument/2006/customXml" ds:itemID="{B3D68350-BC7C-45C0-8142-DEA0F921C8A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783737-A9DE-4E69-B9C8-724509C331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1f53fd-ce04-4314-905f-74e9831b8376"/>
    <ds:schemaRef ds:uri="5daf29e2-b69e-4248-baad-e66870723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CA52678-3FDF-46C6-925D-3EB96F548CEA}">
  <ds:schemaRefs>
    <ds:schemaRef ds:uri="http://schemas.microsoft.com/office/2006/metadata/properties"/>
    <ds:schemaRef ds:uri="http://schemas.microsoft.com/office/infopath/2007/PartnerControls"/>
    <ds:schemaRef ds:uri="371f53fd-ce04-4314-905f-74e9831b8376"/>
    <ds:schemaRef ds:uri="5daf29e2-b69e-4248-baad-e66870723ba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TEPLOTA VÝSTUPU 25°C</vt:lpstr>
      <vt:lpstr>TEPLOTA VÝSTUPU 35°C</vt:lpstr>
      <vt:lpstr>TEPLOTA VÝSTUPU 45°C</vt:lpstr>
      <vt:lpstr>TEPLOTA VÝSTUPU 55°C</vt:lpstr>
      <vt:lpstr>TEPLOTA VÝSTUPU 60°C</vt:lpstr>
      <vt:lpstr>'TEPLOTA VÝSTUPU 25°C'!Oblast_tisku</vt:lpstr>
      <vt:lpstr>'TEPLOTA VÝSTUPU 35°C'!Oblast_tisku</vt:lpstr>
      <vt:lpstr>'TEPLOTA VÝSTUPU 45°C'!Oblast_tisku</vt:lpstr>
      <vt:lpstr>'TEPLOTA VÝSTUPU 55°C'!Oblast_tisku</vt:lpstr>
      <vt:lpstr>'TEPLOTA VÝSTUPU 60°C'!Oblast_tisku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Lukas Frcka</dc:creator>
  <cp:keywords/>
  <dc:description/>
  <cp:lastModifiedBy>Lukas Frcka</cp:lastModifiedBy>
  <cp:revision/>
  <dcterms:created xsi:type="dcterms:W3CDTF">2022-06-14T13:05:27Z</dcterms:created>
  <dcterms:modified xsi:type="dcterms:W3CDTF">2024-10-29T06:51:11Z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0x0101001A639E1379411842A73907950B783EA1</vt:lpwstr>
  </property>
  <property fmtid="{D5CDD505-2E9C-101B-9397-08002B2CF9AE}" pid="3" name="MediaServiceImageTags">
    <vt:lpwstr/>
  </property>
  <property fmtid="{D5CDD505-2E9C-101B-9397-08002B2CF9AE}" pid="4" name="Order">
    <vt:r8>4371700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