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 codeName="{AE6600E7-7A62-396C-DE95-9942FA9DD81E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wolfsr-my.sharepoint.com/personal/frcka_wolfcr_cz/Documents/Plocha/NÁVRH VÝKONU TČ/NOVÁ VERZE/"/>
    </mc:Choice>
  </mc:AlternateContent>
  <xr:revisionPtr revIDLastSave="0" documentId="8_{11C6DF2A-C6C4-4995-89BB-95C934CD6F2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TEPLOTA VÝSTUPU 35°C" sheetId="2" r:id="rId1"/>
    <sheet name="TEPLOTA VÝSTUPU 45°C" sheetId="3" r:id="rId2"/>
    <sheet name="TEPLOTA VÝSTUPU 55°C" sheetId="4" r:id="rId3"/>
  </sheets>
  <definedNames>
    <definedName name="_xlnm.Print_Area" localSheetId="0">'TEPLOTA VÝSTUPU 35°C'!$A$1:$M$43</definedName>
    <definedName name="_xlnm.Print_Area" localSheetId="1">'TEPLOTA VÝSTUPU 45°C'!$A$1:$M$43</definedName>
    <definedName name="_xlnm.Print_Area" localSheetId="2">'TEPLOTA VÝSTUPU 55°C'!$A$1:$M$43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28" i="4" l="1"/>
  <c r="C128" i="4"/>
  <c r="B128" i="4"/>
  <c r="C127" i="4"/>
  <c r="B127" i="4"/>
  <c r="C126" i="4"/>
  <c r="C125" i="4"/>
  <c r="C124" i="4"/>
  <c r="C123" i="4"/>
  <c r="B123" i="4"/>
  <c r="C122" i="4"/>
  <c r="B122" i="4"/>
  <c r="C121" i="4"/>
  <c r="B121" i="4"/>
  <c r="C120" i="4"/>
  <c r="K117" i="4"/>
  <c r="F117" i="4"/>
  <c r="C117" i="4"/>
  <c r="B117" i="4"/>
  <c r="C116" i="4"/>
  <c r="B116" i="4"/>
  <c r="C115" i="4"/>
  <c r="B115" i="4"/>
  <c r="B126" i="4" s="1"/>
  <c r="C114" i="4"/>
  <c r="B114" i="4"/>
  <c r="B125" i="4" s="1"/>
  <c r="C113" i="4"/>
  <c r="B113" i="4"/>
  <c r="B124" i="4" s="1"/>
  <c r="C112" i="4"/>
  <c r="B112" i="4"/>
  <c r="C111" i="4"/>
  <c r="B111" i="4"/>
  <c r="C110" i="4"/>
  <c r="B110" i="4"/>
  <c r="C109" i="4"/>
  <c r="B109" i="4"/>
  <c r="B120" i="4" s="1"/>
  <c r="D104" i="4"/>
  <c r="C100" i="4"/>
  <c r="B100" i="4"/>
  <c r="C99" i="4"/>
  <c r="B99" i="4"/>
  <c r="C98" i="4"/>
  <c r="B98" i="4"/>
  <c r="C97" i="4"/>
  <c r="B97" i="4"/>
  <c r="C96" i="4"/>
  <c r="B96" i="4"/>
  <c r="C95" i="4"/>
  <c r="B95" i="4"/>
  <c r="C94" i="4"/>
  <c r="B94" i="4"/>
  <c r="C93" i="4"/>
  <c r="B93" i="4"/>
  <c r="C92" i="4"/>
  <c r="B92" i="4"/>
  <c r="F89" i="4"/>
  <c r="F128" i="4" s="1"/>
  <c r="C89" i="4"/>
  <c r="B89" i="4"/>
  <c r="C88" i="4"/>
  <c r="B88" i="4"/>
  <c r="C87" i="4"/>
  <c r="B87" i="4"/>
  <c r="C86" i="4"/>
  <c r="B86" i="4"/>
  <c r="C85" i="4"/>
  <c r="B85" i="4"/>
  <c r="C84" i="4"/>
  <c r="B84" i="4"/>
  <c r="C83" i="4"/>
  <c r="B83" i="4"/>
  <c r="C82" i="4"/>
  <c r="B82" i="4"/>
  <c r="C81" i="4"/>
  <c r="B81" i="4"/>
  <c r="D70" i="4"/>
  <c r="E67" i="4"/>
  <c r="C67" i="4"/>
  <c r="C66" i="4"/>
  <c r="D64" i="4"/>
  <c r="C11" i="4" s="1"/>
  <c r="D63" i="4"/>
  <c r="E66" i="4" s="1"/>
  <c r="C63" i="4"/>
  <c r="C70" i="4" s="1"/>
  <c r="K128" i="3"/>
  <c r="F128" i="3"/>
  <c r="C128" i="3"/>
  <c r="C127" i="3"/>
  <c r="C126" i="3"/>
  <c r="C125" i="3"/>
  <c r="C124" i="3"/>
  <c r="C123" i="3"/>
  <c r="C122" i="3"/>
  <c r="C121" i="3"/>
  <c r="C120" i="3"/>
  <c r="K117" i="3"/>
  <c r="F117" i="3"/>
  <c r="C117" i="3"/>
  <c r="B117" i="3"/>
  <c r="B128" i="3" s="1"/>
  <c r="C116" i="3"/>
  <c r="B116" i="3"/>
  <c r="B127" i="3" s="1"/>
  <c r="C115" i="3"/>
  <c r="B115" i="3"/>
  <c r="B126" i="3" s="1"/>
  <c r="C114" i="3"/>
  <c r="B114" i="3"/>
  <c r="B125" i="3" s="1"/>
  <c r="C113" i="3"/>
  <c r="B113" i="3"/>
  <c r="B124" i="3" s="1"/>
  <c r="C112" i="3"/>
  <c r="B112" i="3"/>
  <c r="B123" i="3" s="1"/>
  <c r="C111" i="3"/>
  <c r="B111" i="3"/>
  <c r="B122" i="3" s="1"/>
  <c r="C110" i="3"/>
  <c r="B110" i="3"/>
  <c r="B121" i="3" s="1"/>
  <c r="C109" i="3"/>
  <c r="B109" i="3"/>
  <c r="B120" i="3" s="1"/>
  <c r="D104" i="3"/>
  <c r="F100" i="3"/>
  <c r="C100" i="3"/>
  <c r="B100" i="3"/>
  <c r="C99" i="3"/>
  <c r="B99" i="3"/>
  <c r="C98" i="3"/>
  <c r="B98" i="3"/>
  <c r="C97" i="3"/>
  <c r="B97" i="3"/>
  <c r="C96" i="3"/>
  <c r="B96" i="3"/>
  <c r="C95" i="3"/>
  <c r="B95" i="3"/>
  <c r="C94" i="3"/>
  <c r="B94" i="3"/>
  <c r="C93" i="3"/>
  <c r="B93" i="3"/>
  <c r="C92" i="3"/>
  <c r="B92" i="3"/>
  <c r="F89" i="3"/>
  <c r="C89" i="3"/>
  <c r="B89" i="3"/>
  <c r="C88" i="3"/>
  <c r="B88" i="3"/>
  <c r="C87" i="3"/>
  <c r="B87" i="3"/>
  <c r="C86" i="3"/>
  <c r="B86" i="3"/>
  <c r="C85" i="3"/>
  <c r="B85" i="3"/>
  <c r="C84" i="3"/>
  <c r="B84" i="3"/>
  <c r="C83" i="3"/>
  <c r="B83" i="3"/>
  <c r="C82" i="3"/>
  <c r="B82" i="3"/>
  <c r="C81" i="3"/>
  <c r="B81" i="3"/>
  <c r="D70" i="3"/>
  <c r="C70" i="3"/>
  <c r="E67" i="3"/>
  <c r="C67" i="3"/>
  <c r="C66" i="3"/>
  <c r="D64" i="3"/>
  <c r="H63" i="3" s="1"/>
  <c r="H66" i="3" s="1"/>
  <c r="D103" i="3" s="1"/>
  <c r="D63" i="3"/>
  <c r="E66" i="3" s="1"/>
  <c r="C63" i="3"/>
  <c r="F89" i="2"/>
  <c r="F128" i="2"/>
  <c r="F100" i="2"/>
  <c r="F117" i="2"/>
  <c r="K128" i="2"/>
  <c r="K117" i="2"/>
  <c r="D66" i="4" l="1"/>
  <c r="G64" i="4"/>
  <c r="C11" i="3"/>
  <c r="D71" i="3"/>
  <c r="C71" i="4"/>
  <c r="F100" i="4"/>
  <c r="D71" i="4"/>
  <c r="D67" i="4"/>
  <c r="H63" i="4"/>
  <c r="H66" i="4" s="1"/>
  <c r="D103" i="4" s="1"/>
  <c r="H64" i="4"/>
  <c r="C71" i="3"/>
  <c r="G64" i="3"/>
  <c r="D67" i="3"/>
  <c r="H64" i="3"/>
  <c r="D66" i="3"/>
  <c r="D63" i="2"/>
  <c r="C71" i="2" s="1"/>
  <c r="D104" i="2"/>
  <c r="C120" i="2"/>
  <c r="B109" i="2"/>
  <c r="B120" i="2" s="1"/>
  <c r="C109" i="2"/>
  <c r="D70" i="2"/>
  <c r="C121" i="2"/>
  <c r="C122" i="2"/>
  <c r="C123" i="2"/>
  <c r="C124" i="2"/>
  <c r="C125" i="2"/>
  <c r="C126" i="2"/>
  <c r="C127" i="2"/>
  <c r="C128" i="2"/>
  <c r="C110" i="2"/>
  <c r="C111" i="2"/>
  <c r="C112" i="2"/>
  <c r="C113" i="2"/>
  <c r="C114" i="2"/>
  <c r="C115" i="2"/>
  <c r="C116" i="2"/>
  <c r="C117" i="2"/>
  <c r="B110" i="2"/>
  <c r="B121" i="2" s="1"/>
  <c r="B111" i="2"/>
  <c r="B122" i="2" s="1"/>
  <c r="B112" i="2"/>
  <c r="B123" i="2" s="1"/>
  <c r="B113" i="2"/>
  <c r="B124" i="2" s="1"/>
  <c r="B114" i="2"/>
  <c r="B125" i="2" s="1"/>
  <c r="B115" i="2"/>
  <c r="B126" i="2" s="1"/>
  <c r="B116" i="2"/>
  <c r="B127" i="2" s="1"/>
  <c r="B117" i="2"/>
  <c r="B128" i="2" s="1"/>
  <c r="C93" i="2"/>
  <c r="C94" i="2"/>
  <c r="C95" i="2"/>
  <c r="C96" i="2"/>
  <c r="C97" i="2"/>
  <c r="C98" i="2"/>
  <c r="C99" i="2"/>
  <c r="C100" i="2"/>
  <c r="C92" i="2"/>
  <c r="B93" i="2"/>
  <c r="B94" i="2"/>
  <c r="B95" i="2"/>
  <c r="B96" i="2"/>
  <c r="B97" i="2"/>
  <c r="B98" i="2"/>
  <c r="B99" i="2"/>
  <c r="B100" i="2"/>
  <c r="B92" i="2"/>
  <c r="C82" i="2"/>
  <c r="C83" i="2"/>
  <c r="C84" i="2"/>
  <c r="C85" i="2"/>
  <c r="C86" i="2"/>
  <c r="C87" i="2"/>
  <c r="C88" i="2"/>
  <c r="C89" i="2"/>
  <c r="C81" i="2"/>
  <c r="B82" i="2"/>
  <c r="B83" i="2"/>
  <c r="B84" i="2"/>
  <c r="B85" i="2"/>
  <c r="B86" i="2"/>
  <c r="B87" i="2"/>
  <c r="B88" i="2"/>
  <c r="B89" i="2"/>
  <c r="B81" i="2"/>
  <c r="D64" i="2"/>
  <c r="C11" i="2" s="1"/>
  <c r="E67" i="2"/>
  <c r="C67" i="2"/>
  <c r="C63" i="2"/>
  <c r="C70" i="2" s="1"/>
  <c r="C73" i="3" l="1" a="1"/>
  <c r="C73" i="3" s="1"/>
  <c r="D94" i="3" s="1"/>
  <c r="E94" i="3" s="1"/>
  <c r="G66" i="4"/>
  <c r="C103" i="4" s="1"/>
  <c r="C106" i="4" s="1" a="1"/>
  <c r="C106" i="4" s="1"/>
  <c r="D114" i="4" s="1"/>
  <c r="E114" i="4" s="1"/>
  <c r="G67" i="4"/>
  <c r="C104" i="4" s="1"/>
  <c r="C73" i="4" a="1"/>
  <c r="C73" i="4" s="1"/>
  <c r="G67" i="3"/>
  <c r="C104" i="3" s="1"/>
  <c r="G66" i="3"/>
  <c r="C103" i="3" s="1"/>
  <c r="G64" i="2"/>
  <c r="C66" i="2"/>
  <c r="D66" i="2"/>
  <c r="E66" i="2"/>
  <c r="D71" i="2"/>
  <c r="C73" i="2" s="1" a="1"/>
  <c r="C73" i="2" s="1"/>
  <c r="H63" i="2"/>
  <c r="H66" i="2" s="1"/>
  <c r="D103" i="2" s="1"/>
  <c r="H64" i="2"/>
  <c r="D67" i="2"/>
  <c r="C106" i="3" l="1" a="1"/>
  <c r="C106" i="3" s="1"/>
  <c r="D125" i="3" s="1"/>
  <c r="E125" i="3" s="1"/>
  <c r="D93" i="3"/>
  <c r="E93" i="3" s="1"/>
  <c r="F93" i="3" s="1"/>
  <c r="D96" i="3"/>
  <c r="E96" i="3" s="1"/>
  <c r="D99" i="3"/>
  <c r="E99" i="3" s="1"/>
  <c r="D84" i="3"/>
  <c r="E84" i="3" s="1"/>
  <c r="D82" i="3"/>
  <c r="E82" i="3" s="1"/>
  <c r="D87" i="3"/>
  <c r="E87" i="3" s="1"/>
  <c r="D81" i="3"/>
  <c r="E81" i="3" s="1"/>
  <c r="D100" i="3"/>
  <c r="E100" i="3" s="1"/>
  <c r="D88" i="3"/>
  <c r="E88" i="3" s="1"/>
  <c r="D85" i="3"/>
  <c r="E85" i="3" s="1"/>
  <c r="D98" i="3"/>
  <c r="E98" i="3" s="1"/>
  <c r="D83" i="3"/>
  <c r="E83" i="3" s="1"/>
  <c r="D95" i="3"/>
  <c r="E95" i="3" s="1"/>
  <c r="F94" i="3" s="1"/>
  <c r="D89" i="3"/>
  <c r="E89" i="3" s="1"/>
  <c r="D86" i="3"/>
  <c r="E86" i="3" s="1"/>
  <c r="D97" i="3"/>
  <c r="E97" i="3" s="1"/>
  <c r="D92" i="3"/>
  <c r="E92" i="3" s="1"/>
  <c r="D112" i="4"/>
  <c r="E112" i="4" s="1"/>
  <c r="D113" i="4"/>
  <c r="E113" i="4" s="1"/>
  <c r="F113" i="4" s="1"/>
  <c r="D116" i="4"/>
  <c r="E116" i="4" s="1"/>
  <c r="D123" i="4"/>
  <c r="E123" i="4" s="1"/>
  <c r="D125" i="4"/>
  <c r="E125" i="4" s="1"/>
  <c r="D120" i="4"/>
  <c r="E120" i="4" s="1"/>
  <c r="D117" i="4"/>
  <c r="E117" i="4" s="1"/>
  <c r="D126" i="4"/>
  <c r="E126" i="4" s="1"/>
  <c r="D115" i="4"/>
  <c r="E115" i="4" s="1"/>
  <c r="D128" i="4"/>
  <c r="E128" i="4" s="1"/>
  <c r="D110" i="4"/>
  <c r="E110" i="4" s="1"/>
  <c r="D124" i="4"/>
  <c r="E124" i="4" s="1"/>
  <c r="D122" i="4"/>
  <c r="E122" i="4" s="1"/>
  <c r="D109" i="4"/>
  <c r="E109" i="4" s="1"/>
  <c r="D121" i="4"/>
  <c r="E121" i="4" s="1"/>
  <c r="D127" i="4"/>
  <c r="E127" i="4" s="1"/>
  <c r="D111" i="4"/>
  <c r="E111" i="4" s="1"/>
  <c r="D89" i="4"/>
  <c r="E89" i="4" s="1"/>
  <c r="D92" i="4"/>
  <c r="E92" i="4" s="1"/>
  <c r="D100" i="4"/>
  <c r="E100" i="4" s="1"/>
  <c r="D88" i="4"/>
  <c r="E88" i="4" s="1"/>
  <c r="D84" i="4"/>
  <c r="E84" i="4" s="1"/>
  <c r="D83" i="4"/>
  <c r="E83" i="4" s="1"/>
  <c r="D82" i="4"/>
  <c r="E82" i="4" s="1"/>
  <c r="D96" i="4"/>
  <c r="E96" i="4" s="1"/>
  <c r="D97" i="4"/>
  <c r="E97" i="4" s="1"/>
  <c r="D87" i="4"/>
  <c r="E87" i="4" s="1"/>
  <c r="D98" i="4"/>
  <c r="E98" i="4" s="1"/>
  <c r="D85" i="4"/>
  <c r="E85" i="4" s="1"/>
  <c r="D86" i="4"/>
  <c r="E86" i="4" s="1"/>
  <c r="D99" i="4"/>
  <c r="E99" i="4" s="1"/>
  <c r="D95" i="4"/>
  <c r="E95" i="4" s="1"/>
  <c r="D94" i="4"/>
  <c r="E94" i="4" s="1"/>
  <c r="D93" i="4"/>
  <c r="E93" i="4" s="1"/>
  <c r="D81" i="4"/>
  <c r="E81" i="4" s="1"/>
  <c r="D95" i="2"/>
  <c r="E95" i="2" s="1"/>
  <c r="D88" i="2"/>
  <c r="E88" i="2" s="1"/>
  <c r="D96" i="2"/>
  <c r="E96" i="2" s="1"/>
  <c r="D89" i="2"/>
  <c r="E89" i="2" s="1"/>
  <c r="D83" i="2"/>
  <c r="E83" i="2" s="1"/>
  <c r="D97" i="2"/>
  <c r="D82" i="2"/>
  <c r="E82" i="2" s="1"/>
  <c r="D98" i="2"/>
  <c r="D99" i="2"/>
  <c r="E99" i="2" s="1"/>
  <c r="D84" i="2"/>
  <c r="E84" i="2" s="1"/>
  <c r="D100" i="2"/>
  <c r="E100" i="2" s="1"/>
  <c r="D85" i="2"/>
  <c r="E85" i="2" s="1"/>
  <c r="D93" i="2"/>
  <c r="E93" i="2" s="1"/>
  <c r="D92" i="2"/>
  <c r="E92" i="2" s="1"/>
  <c r="D86" i="2"/>
  <c r="E86" i="2" s="1"/>
  <c r="D94" i="2"/>
  <c r="E94" i="2" s="1"/>
  <c r="D81" i="2"/>
  <c r="E81" i="2" s="1"/>
  <c r="D87" i="2"/>
  <c r="E87" i="2" s="1"/>
  <c r="G66" i="2"/>
  <c r="C103" i="2" s="1"/>
  <c r="G67" i="2"/>
  <c r="C104" i="2" s="1"/>
  <c r="D114" i="3" l="1"/>
  <c r="E114" i="3" s="1"/>
  <c r="D121" i="3"/>
  <c r="E121" i="3" s="1"/>
  <c r="D123" i="3"/>
  <c r="E123" i="3" s="1"/>
  <c r="D127" i="3"/>
  <c r="E127" i="3" s="1"/>
  <c r="D116" i="3"/>
  <c r="E116" i="3" s="1"/>
  <c r="D110" i="3"/>
  <c r="E110" i="3" s="1"/>
  <c r="D113" i="3"/>
  <c r="E113" i="3" s="1"/>
  <c r="F112" i="3" s="1"/>
  <c r="D115" i="3"/>
  <c r="E115" i="3" s="1"/>
  <c r="F115" i="3" s="1"/>
  <c r="D126" i="3"/>
  <c r="E126" i="3" s="1"/>
  <c r="F125" i="3" s="1"/>
  <c r="D111" i="3"/>
  <c r="E111" i="3" s="1"/>
  <c r="D122" i="3"/>
  <c r="E122" i="3" s="1"/>
  <c r="F122" i="3" s="1"/>
  <c r="D124" i="3"/>
  <c r="E124" i="3" s="1"/>
  <c r="F124" i="3" s="1"/>
  <c r="D109" i="3"/>
  <c r="E109" i="3" s="1"/>
  <c r="D120" i="3"/>
  <c r="E120" i="3" s="1"/>
  <c r="F120" i="3" s="1"/>
  <c r="D112" i="3"/>
  <c r="E112" i="3" s="1"/>
  <c r="D117" i="3"/>
  <c r="E117" i="3" s="1"/>
  <c r="D128" i="3"/>
  <c r="E128" i="3" s="1"/>
  <c r="F111" i="4"/>
  <c r="F98" i="3"/>
  <c r="F83" i="3"/>
  <c r="F92" i="3"/>
  <c r="G92" i="3" s="1"/>
  <c r="J94" i="3" s="1"/>
  <c r="F122" i="4"/>
  <c r="F99" i="3"/>
  <c r="F85" i="3"/>
  <c r="F97" i="3"/>
  <c r="F95" i="3"/>
  <c r="F84" i="3"/>
  <c r="F82" i="3"/>
  <c r="F86" i="3"/>
  <c r="F88" i="3"/>
  <c r="F87" i="3"/>
  <c r="F81" i="3"/>
  <c r="F96" i="3"/>
  <c r="F127" i="4"/>
  <c r="F115" i="4"/>
  <c r="F126" i="4"/>
  <c r="F114" i="4"/>
  <c r="F125" i="4"/>
  <c r="F110" i="4"/>
  <c r="F116" i="4"/>
  <c r="F112" i="4"/>
  <c r="F109" i="4"/>
  <c r="F120" i="4"/>
  <c r="F121" i="4"/>
  <c r="F124" i="4"/>
  <c r="F123" i="4"/>
  <c r="F116" i="3"/>
  <c r="F109" i="3"/>
  <c r="F121" i="3"/>
  <c r="F126" i="3"/>
  <c r="F88" i="4"/>
  <c r="F82" i="4"/>
  <c r="F86" i="4"/>
  <c r="F94" i="4"/>
  <c r="F84" i="4"/>
  <c r="F81" i="4"/>
  <c r="F111" i="3"/>
  <c r="F113" i="3"/>
  <c r="F114" i="3"/>
  <c r="F96" i="4"/>
  <c r="F98" i="4"/>
  <c r="F92" i="4"/>
  <c r="F85" i="4"/>
  <c r="F87" i="4"/>
  <c r="F93" i="4"/>
  <c r="F97" i="4"/>
  <c r="F95" i="4"/>
  <c r="F99" i="4"/>
  <c r="F83" i="4"/>
  <c r="F110" i="3"/>
  <c r="F123" i="3"/>
  <c r="F127" i="3"/>
  <c r="C106" i="2" a="1"/>
  <c r="C106" i="2" s="1"/>
  <c r="D112" i="2" s="1"/>
  <c r="E112" i="2" s="1"/>
  <c r="F86" i="2"/>
  <c r="F82" i="2"/>
  <c r="F83" i="2"/>
  <c r="E98" i="2"/>
  <c r="F98" i="2" s="1"/>
  <c r="E97" i="2"/>
  <c r="F96" i="2" s="1"/>
  <c r="F94" i="2"/>
  <c r="F87" i="2"/>
  <c r="F81" i="2"/>
  <c r="F99" i="2"/>
  <c r="F95" i="2"/>
  <c r="F92" i="2"/>
  <c r="F93" i="2"/>
  <c r="F85" i="2"/>
  <c r="F84" i="2"/>
  <c r="F88" i="2"/>
  <c r="G81" i="3" l="1"/>
  <c r="H82" i="3" s="1"/>
  <c r="G120" i="4"/>
  <c r="H122" i="4" s="1"/>
  <c r="G109" i="4"/>
  <c r="I110" i="4" s="1"/>
  <c r="H93" i="3"/>
  <c r="H94" i="3"/>
  <c r="I94" i="3"/>
  <c r="J93" i="3"/>
  <c r="I93" i="3"/>
  <c r="G120" i="3"/>
  <c r="J122" i="3" s="1"/>
  <c r="G109" i="3"/>
  <c r="J111" i="3" s="1"/>
  <c r="G92" i="4"/>
  <c r="I93" i="4" s="1"/>
  <c r="G81" i="4"/>
  <c r="I83" i="4" s="1"/>
  <c r="D110" i="2"/>
  <c r="E110" i="2" s="1"/>
  <c r="D115" i="2"/>
  <c r="E115" i="2" s="1"/>
  <c r="D109" i="2"/>
  <c r="E109" i="2" s="1"/>
  <c r="D113" i="2"/>
  <c r="E113" i="2" s="1"/>
  <c r="D116" i="2"/>
  <c r="E116" i="2" s="1"/>
  <c r="D117" i="2"/>
  <c r="E117" i="2" s="1"/>
  <c r="D111" i="2"/>
  <c r="E111" i="2" s="1"/>
  <c r="D114" i="2"/>
  <c r="E114" i="2" s="1"/>
  <c r="F97" i="2"/>
  <c r="D121" i="2"/>
  <c r="E121" i="2" s="1"/>
  <c r="D122" i="2"/>
  <c r="E122" i="2" s="1"/>
  <c r="D123" i="2"/>
  <c r="E123" i="2" s="1"/>
  <c r="D124" i="2"/>
  <c r="E124" i="2" s="1"/>
  <c r="D125" i="2"/>
  <c r="E125" i="2" s="1"/>
  <c r="D127" i="2"/>
  <c r="E127" i="2" s="1"/>
  <c r="D126" i="2"/>
  <c r="E126" i="2" s="1"/>
  <c r="D120" i="2"/>
  <c r="E120" i="2" s="1"/>
  <c r="D128" i="2"/>
  <c r="E128" i="2" s="1"/>
  <c r="G92" i="2"/>
  <c r="G81" i="2"/>
  <c r="I82" i="2" s="1"/>
  <c r="J83" i="3" l="1"/>
  <c r="J82" i="3"/>
  <c r="I82" i="3"/>
  <c r="H83" i="3"/>
  <c r="J86" i="3" s="1"/>
  <c r="I83" i="3"/>
  <c r="I122" i="4"/>
  <c r="I121" i="4"/>
  <c r="H121" i="4"/>
  <c r="J121" i="4"/>
  <c r="J122" i="4"/>
  <c r="J110" i="4"/>
  <c r="H110" i="4"/>
  <c r="I111" i="4"/>
  <c r="J111" i="4"/>
  <c r="H111" i="4"/>
  <c r="I96" i="3"/>
  <c r="J96" i="3"/>
  <c r="J97" i="3"/>
  <c r="I97" i="3"/>
  <c r="I111" i="3"/>
  <c r="H110" i="3"/>
  <c r="H111" i="3"/>
  <c r="I110" i="3"/>
  <c r="J110" i="3"/>
  <c r="J121" i="3"/>
  <c r="H122" i="3"/>
  <c r="H121" i="3"/>
  <c r="I121" i="3"/>
  <c r="I122" i="3"/>
  <c r="J83" i="4"/>
  <c r="I94" i="4"/>
  <c r="H93" i="4"/>
  <c r="J94" i="4"/>
  <c r="H94" i="4"/>
  <c r="J93" i="4"/>
  <c r="J82" i="4"/>
  <c r="H83" i="4"/>
  <c r="H82" i="4"/>
  <c r="I82" i="4"/>
  <c r="J94" i="2"/>
  <c r="I93" i="2"/>
  <c r="H93" i="2"/>
  <c r="F121" i="2"/>
  <c r="F120" i="2"/>
  <c r="F114" i="2"/>
  <c r="F112" i="2"/>
  <c r="F124" i="2"/>
  <c r="F115" i="2"/>
  <c r="F110" i="2"/>
  <c r="F127" i="2"/>
  <c r="F125" i="2"/>
  <c r="F126" i="2"/>
  <c r="F109" i="2"/>
  <c r="F123" i="2"/>
  <c r="F113" i="2"/>
  <c r="F122" i="2"/>
  <c r="F116" i="2"/>
  <c r="F111" i="2"/>
  <c r="I83" i="2"/>
  <c r="I94" i="2"/>
  <c r="H94" i="2"/>
  <c r="H83" i="2"/>
  <c r="J82" i="2"/>
  <c r="H82" i="2"/>
  <c r="J83" i="2"/>
  <c r="J93" i="2"/>
  <c r="I85" i="3" l="1"/>
  <c r="J85" i="3"/>
  <c r="I86" i="3"/>
  <c r="I125" i="4"/>
  <c r="I124" i="4"/>
  <c r="J124" i="4"/>
  <c r="J125" i="4"/>
  <c r="J113" i="4"/>
  <c r="J114" i="4"/>
  <c r="I114" i="4"/>
  <c r="I113" i="4"/>
  <c r="J99" i="3"/>
  <c r="E77" i="3" s="1"/>
  <c r="E76" i="3" s="1"/>
  <c r="I124" i="3"/>
  <c r="I114" i="3"/>
  <c r="J124" i="3"/>
  <c r="J113" i="3"/>
  <c r="J114" i="3"/>
  <c r="J125" i="3"/>
  <c r="I113" i="3"/>
  <c r="I125" i="3"/>
  <c r="I96" i="4"/>
  <c r="J86" i="4"/>
  <c r="I97" i="4"/>
  <c r="I85" i="4"/>
  <c r="J97" i="4"/>
  <c r="J96" i="4"/>
  <c r="J85" i="4"/>
  <c r="I86" i="4"/>
  <c r="G120" i="2"/>
  <c r="I122" i="2" s="1"/>
  <c r="G109" i="2"/>
  <c r="I111" i="2" s="1"/>
  <c r="J86" i="2"/>
  <c r="J97" i="2"/>
  <c r="J85" i="2"/>
  <c r="I85" i="2"/>
  <c r="I86" i="2"/>
  <c r="I97" i="2"/>
  <c r="J96" i="2"/>
  <c r="I96" i="2"/>
  <c r="J88" i="3" l="1"/>
  <c r="J89" i="3" s="1"/>
  <c r="B77" i="3" s="1"/>
  <c r="B78" i="3" s="1"/>
  <c r="J127" i="4"/>
  <c r="J128" i="4" s="1"/>
  <c r="J116" i="4"/>
  <c r="J117" i="4" s="1"/>
  <c r="J100" i="3"/>
  <c r="D77" i="3" s="1"/>
  <c r="D78" i="3" s="1"/>
  <c r="C77" i="3"/>
  <c r="C76" i="3" s="1"/>
  <c r="J127" i="3"/>
  <c r="J128" i="3" s="1"/>
  <c r="J116" i="3"/>
  <c r="J117" i="3" s="1"/>
  <c r="J88" i="4"/>
  <c r="J89" i="4" s="1"/>
  <c r="B77" i="4" s="1"/>
  <c r="B76" i="4" s="1"/>
  <c r="J99" i="4"/>
  <c r="E77" i="4" s="1"/>
  <c r="E76" i="4" s="1"/>
  <c r="J88" i="2"/>
  <c r="J89" i="2" s="1"/>
  <c r="J99" i="2"/>
  <c r="J100" i="2" s="1"/>
  <c r="D77" i="2" s="1"/>
  <c r="I110" i="2"/>
  <c r="J110" i="2"/>
  <c r="J111" i="2"/>
  <c r="H121" i="2"/>
  <c r="H122" i="2"/>
  <c r="I121" i="2"/>
  <c r="J121" i="2"/>
  <c r="J122" i="2"/>
  <c r="H111" i="2"/>
  <c r="H110" i="2"/>
  <c r="B76" i="3" l="1"/>
  <c r="K127" i="4"/>
  <c r="K116" i="4"/>
  <c r="K116" i="3"/>
  <c r="D76" i="3"/>
  <c r="K127" i="3"/>
  <c r="C77" i="4"/>
  <c r="C76" i="4" s="1"/>
  <c r="J100" i="4"/>
  <c r="D77" i="4" s="1"/>
  <c r="D76" i="4" s="1"/>
  <c r="B78" i="4"/>
  <c r="C77" i="2"/>
  <c r="C76" i="2" s="1"/>
  <c r="J113" i="2"/>
  <c r="I113" i="2"/>
  <c r="J124" i="2"/>
  <c r="I125" i="2"/>
  <c r="J125" i="2"/>
  <c r="I124" i="2"/>
  <c r="I114" i="2"/>
  <c r="J114" i="2"/>
  <c r="B77" i="2"/>
  <c r="B78" i="2" s="1"/>
  <c r="D76" i="2"/>
  <c r="D78" i="2"/>
  <c r="E77" i="2"/>
  <c r="E76" i="2" s="1"/>
  <c r="D78" i="4" l="1"/>
  <c r="J127" i="2"/>
  <c r="J116" i="2"/>
  <c r="B76" i="2"/>
  <c r="K127" i="2" l="1"/>
  <c r="J128" i="2"/>
  <c r="K116" i="2"/>
  <c r="J11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Lukas Frcka</author>
  </authors>
  <commentList>
    <comment ref="G63" authorId="0" shapeId="0" xr:uid="{26F36AD3-63E0-4537-AA05-68407FD3F653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  <comment ref="C64" authorId="0" shapeId="0" xr:uid="{AB0D128D-7565-41DB-80CB-882C7952EA88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RUČNĚ NEJNIŽŽŠÍ HODNOTU NA OSE Y (0)</t>
        </r>
      </text>
    </comment>
    <comment ref="H67" authorId="0" shapeId="0" xr:uid="{D914D7E6-68DB-4AE2-A49F-F08892732AD9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RUČNĚ NEJNIŽŽŠÍ HODNOTU NA OSE Y (0)</t>
        </r>
      </text>
    </comment>
    <comment ref="C77" authorId="0" shapeId="0" xr:uid="{1E7B5E26-5D12-42D3-9A74-2FE7D274D939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DOPLNIT POLYNOM DLE BODŮ, NEBO VÝSLEDKY PO STEP5</t>
        </r>
      </text>
    </comment>
    <comment ref="E77" authorId="0" shapeId="0" xr:uid="{D099EC6B-6915-4BDD-A306-AB4384A09CF7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DOPLNIT POLYNOM DLE BODŮ, NEBO VÝSLEDKY PO STEP5</t>
        </r>
      </text>
    </comment>
    <comment ref="F89" authorId="0" shapeId="0" xr:uid="{198FD971-6766-4E8A-8E83-AA38C6626F7D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F100" authorId="0" shapeId="0" xr:uid="{8AA37D6D-8FDE-4369-8A68-0BE3F2AFF202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F117" authorId="0" shapeId="0" xr:uid="{2B058CBB-7994-413C-B916-CD78507C36FB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K117" authorId="0" shapeId="0" xr:uid="{73E8E566-FE14-4580-B435-7F03CA0254F7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  <comment ref="F128" authorId="0" shapeId="0" xr:uid="{2C5F5005-F864-4A93-978E-FD8A3029F6D1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K128" authorId="0" shapeId="0" xr:uid="{B14E27F5-1F66-4101-9090-E3ED79684996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Lukas Frcka</author>
  </authors>
  <commentList>
    <comment ref="G63" authorId="0" shapeId="0" xr:uid="{D5FE3158-F4C4-48F5-A767-320D52168F5E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  <comment ref="C64" authorId="0" shapeId="0" xr:uid="{DDEE0AC6-3AEC-477E-AFE3-FDCE9BD822A1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RUČNĚ NEJNIŽŽŠÍ HODNOTU NA OSE Y (0)</t>
        </r>
      </text>
    </comment>
    <comment ref="H67" authorId="0" shapeId="0" xr:uid="{46229FBD-E34E-48DE-AAF5-BA092BB76AA4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RUČNĚ NEJNIŽŽŠÍ HODNOTU NA OSE Y (0)</t>
        </r>
      </text>
    </comment>
    <comment ref="C77" authorId="0" shapeId="0" xr:uid="{7F5785EA-8F40-4788-81B5-DE4521FFF463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DOPLNIT POLYNOM DLE BODŮ, NEBO VÝSLEDKY PO STEP5</t>
        </r>
      </text>
    </comment>
    <comment ref="E77" authorId="0" shapeId="0" xr:uid="{08AAD4BD-4FEC-45F2-9D06-64088DBB9233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DOPLNIT POLYNOM DLE BODŮ, NEBO VÝSLEDKY PO STEP5</t>
        </r>
      </text>
    </comment>
    <comment ref="F89" authorId="0" shapeId="0" xr:uid="{DBBF908E-CEBF-45B9-8339-FAD0EAE8653D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F100" authorId="0" shapeId="0" xr:uid="{C174149A-8EE1-4E5E-961E-2BBF6B42B28C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F117" authorId="0" shapeId="0" xr:uid="{487F474A-BF82-4C24-AEE3-A05E28FE72A0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K117" authorId="0" shapeId="0" xr:uid="{C9FCDA87-68BC-4446-AC06-A6FFEF0FE6BE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  <comment ref="F128" authorId="0" shapeId="0" xr:uid="{E18C61A2-CC81-4615-B313-59F85DF696FB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K128" authorId="0" shapeId="0" xr:uid="{1EE22287-E927-4E06-A0C3-79EFB4EF2E45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Lukas Frcka</author>
  </authors>
  <commentList>
    <comment ref="G63" authorId="0" shapeId="0" xr:uid="{51BD0E42-AE2D-476B-BA7D-1FAB62A83DBD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  <comment ref="C64" authorId="0" shapeId="0" xr:uid="{43108F0A-FEB9-4779-A851-504B1459C531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RUČNĚ NEJNIŽŽŠÍ HODNOTU NA OSE Y (0)</t>
        </r>
      </text>
    </comment>
    <comment ref="H67" authorId="0" shapeId="0" xr:uid="{85B1AF07-563A-4EF7-83E7-B3CB61B0AF9A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RUČNĚ NEJNIŽŽŠÍ HODNOTU NA OSE Y (0)</t>
        </r>
      </text>
    </comment>
    <comment ref="C77" authorId="0" shapeId="0" xr:uid="{38E9AD28-B022-4D6C-9311-CB7302021EBF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DOPLNIT POLYNOM DLE BODŮ, NEBO VÝSLEDKY PO STEP5</t>
        </r>
      </text>
    </comment>
    <comment ref="E77" authorId="0" shapeId="0" xr:uid="{9465CD6F-2C43-48CB-A1A9-DBCB5877E102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DOPLNIT POLYNOM DLE BODŮ, NEBO VÝSLEDKY PO STEP5</t>
        </r>
      </text>
    </comment>
    <comment ref="F89" authorId="0" shapeId="0" xr:uid="{3B71C160-FC54-4478-8FE3-C2FA86B8A67C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F100" authorId="0" shapeId="0" xr:uid="{1F6741AD-A4E6-449D-B5C8-C100EB7275E7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F117" authorId="0" shapeId="0" xr:uid="{04647DDE-B95B-40A9-A1AA-53B2D6C47C41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K117" authorId="0" shapeId="0" xr:uid="{AD7A7C17-F172-4158-B541-8CB1700D61FA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  <comment ref="F128" authorId="0" shapeId="0" xr:uid="{CD2F6C80-F322-4F42-915E-F7FDEFFC5FB1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K128" authorId="0" shapeId="0" xr:uid="{A8FB43F3-78CB-402E-A902-ECF9997C003D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<sst xmlns="http://schemas.openxmlformats.org/spreadsheetml/2006/main" count="408" uniqueCount="57">
  <si>
    <t>ZADÁNÍ HODNOT:</t>
  </si>
  <si>
    <t>Venkovní výpočtová teplota:</t>
  </si>
  <si>
    <t>°C</t>
  </si>
  <si>
    <t>Nejvyšší venkovní teplota v topném období:</t>
  </si>
  <si>
    <t>Tepelná ztráta:</t>
  </si>
  <si>
    <t>kW</t>
  </si>
  <si>
    <t>Počet osob na ohřev TV:</t>
  </si>
  <si>
    <t>-</t>
  </si>
  <si>
    <t>Druh topného systému:</t>
  </si>
  <si>
    <t>Velkoplošné systémy</t>
  </si>
  <si>
    <t>Celkový potřebný tepelný výkon:</t>
  </si>
  <si>
    <r>
      <rPr>
        <b/>
        <i/>
        <u/>
        <sz val="11"/>
        <color rgb="FF000000"/>
        <rFont val="Arial"/>
        <family val="2"/>
        <charset val="238"/>
      </rPr>
      <t>NÁVOD:</t>
    </r>
    <r>
      <rPr>
        <b/>
        <sz val="11"/>
        <color rgb="FF000000"/>
        <rFont val="Arial"/>
        <family val="2"/>
        <charset val="238"/>
      </rPr>
      <t xml:space="preserve"> Zadejte žlutě vyplněná pole (tj. venkovní výpočtová teplota dle lokace, nejvyšší výpočtová venkovní teplota pro topné období, tepelná ztráta objektu, počet žijících osob a rozklikněte druh systému vytápění). Bod bivalence pro venkovní výpočtovou teplotu -15°C uvažovat cca -7°C, pro teplotu -12°C uvažovat cca -5°C. </t>
    </r>
  </si>
  <si>
    <t>X</t>
  </si>
  <si>
    <t>Y</t>
  </si>
  <si>
    <t>Venkovní teplota:</t>
  </si>
  <si>
    <t>Otopná tělesa</t>
  </si>
  <si>
    <t>A</t>
  </si>
  <si>
    <t>B</t>
  </si>
  <si>
    <t>ROZDÍL</t>
  </si>
  <si>
    <t>STEP II</t>
  </si>
  <si>
    <t>VENKOVNÍ TEPLOTA (°C)</t>
  </si>
  <si>
    <t>Slope</t>
  </si>
  <si>
    <t>Intercept</t>
  </si>
  <si>
    <t>ZADÁNÍ VÝKONOVÝCH KŘIVEK TEPELNÉHO ČERPADLA - ZADAT ŽLUTĚ OZNAČENÁ POLE</t>
  </si>
  <si>
    <t>PARAMETRIZACE MEZNÍ KŘIVKY BIVALENCE</t>
  </si>
  <si>
    <t>Souřadnice</t>
  </si>
  <si>
    <t>SOUŘADNICE MEZNÍ KŘIVKY BIVALENCE:</t>
  </si>
  <si>
    <t>LINEARIZACE MEZNÍ KŘIVKY BIVALENCE Y=AX+B</t>
  </si>
  <si>
    <t>SOUŘADNICE</t>
  </si>
  <si>
    <t>Y=Ax+B:</t>
  </si>
  <si>
    <t>VODOROVNÁ ČÁST KŘIVKY BIVALENCE -&gt;</t>
  </si>
  <si>
    <t>SVISLÁ ČÁST KŘIVKY BIVALENCE -&gt;</t>
  </si>
  <si>
    <t>ROZKLIKÁVACÍ NABÍDKY (MOŽNOSTI):</t>
  </si>
  <si>
    <t>TYP PŘEDÁVACÍ PLOCHY SYSTÉMU VTP:</t>
  </si>
  <si>
    <t>NEJVYŠŠÍ VENKOVNÍ TEPLOTA V TOPNÉM OBDOBÍ</t>
  </si>
  <si>
    <t>EXTRÉMNÍ VÝPOČTOVÁ VENKOVNÍ TEPLOTA te</t>
  </si>
  <si>
    <t>VYNÁŠENÍ BODU BIVALENCE:</t>
  </si>
  <si>
    <t>TEPELNÉ ČERPADLO 2</t>
  </si>
  <si>
    <t>TEPELNÉ ČERPADLO 1</t>
  </si>
  <si>
    <t>HODNOTY TČ 1</t>
  </si>
  <si>
    <t>HODNOTY TČ 2</t>
  </si>
  <si>
    <t>TEPLOTA</t>
  </si>
  <si>
    <t>VÝKON KOMPRESORU</t>
  </si>
  <si>
    <t>STEP 3</t>
  </si>
  <si>
    <t>STEP 4</t>
  </si>
  <si>
    <t>Y1</t>
  </si>
  <si>
    <t>Y2</t>
  </si>
  <si>
    <t>STEP 5</t>
  </si>
  <si>
    <t>VÝSLEDKY</t>
  </si>
  <si>
    <t>X=</t>
  </si>
  <si>
    <t>Y=</t>
  </si>
  <si>
    <t>LINEARIZACE MEZNÍ SVISLÉ KŘIVKY BIVALENCE Y=AX+B</t>
  </si>
  <si>
    <t>VYNÁŠENÍ VÝKONU KOMPRESORU:</t>
  </si>
  <si>
    <t>DOPLŇKOVÉ BODY</t>
  </si>
  <si>
    <r>
      <rPr>
        <b/>
        <u/>
        <sz val="11"/>
        <color rgb="FFFF0000"/>
        <rFont val="Arial"/>
        <family val="2"/>
        <charset val="238"/>
      </rPr>
      <t>POZNÁMKA:</t>
    </r>
    <r>
      <rPr>
        <b/>
        <sz val="11"/>
        <color rgb="FFFF0000"/>
        <rFont val="Arial"/>
        <family val="2"/>
        <charset val="238"/>
      </rPr>
      <t xml:space="preserve"> Při návrhu výkonu tepelného čerpadla je nutno brát v úvahu nejen optimální teplotu bodu bivalence, ale i při venkovní výpočtové teplotě zbytkový výkon pro vestavěný elektrický dohřev 6 kW. 
Tj. rozdíl mezi </t>
    </r>
    <r>
      <rPr>
        <b/>
        <sz val="11"/>
        <color rgb="FF00B050"/>
        <rFont val="Arial"/>
        <family val="2"/>
        <charset val="238"/>
      </rPr>
      <t>celkovým potřebným tepelným výkonem (ZELENÁ BUŇKA)</t>
    </r>
    <r>
      <rPr>
        <b/>
        <sz val="11"/>
        <color rgb="FFFF0000"/>
        <rFont val="Arial"/>
        <family val="2"/>
        <charset val="238"/>
      </rPr>
      <t xml:space="preserve"> a výkonem kompresoru musí být menší než výkon vestavěného elektrokotle 6 kW.</t>
    </r>
  </si>
  <si>
    <r>
      <t>NÁVOD:</t>
    </r>
    <r>
      <rPr>
        <b/>
        <sz val="11"/>
        <color rgb="FF000000"/>
        <rFont val="Arial"/>
        <family val="2"/>
        <charset val="238"/>
      </rPr>
      <t xml:space="preserve"> Zadejte žlutě vyplněná pole (tj. venkovní výpočtová teplota dle lokace, nejvyšší výpočtová venkovní teplota pro topné období, tepelná ztráta objektu, počet žijících osob a rozklikněte druh systému vytápění). Bod bivalence pro venkovní výpočtovou teplotu -15°C uvažovat cca -7°C, pro teplotu -12°C uvažovat cca -5°C. </t>
    </r>
  </si>
  <si>
    <t>Návrh výkonu tepelného čerpadla s ohledem na bod bivalence - BWL1-S 16 Split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</si>
</sst>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00000"/>
    <numFmt numFmtId="165" formatCode="0.00000000000000"/>
    <numFmt numFmtId="166" formatCode="0.0"/>
    <numFmt numFmtId="167" formatCode="0.0000000000000000000000000"/>
  </numFmts>
  <fonts count="29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b/>
      <sz val="16"/>
      <color rgb="FF000000"/>
      <name val="Arial"/>
      <family val="2"/>
      <charset val="238"/>
    </font>
    <font>
      <b/>
      <i/>
      <u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u/>
      <sz val="11"/>
      <color rgb="FFFF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0"/>
      <name val="Times New Roman"/>
      <family val="1"/>
      <charset val="238"/>
    </font>
    <font>
      <b/>
      <sz val="14"/>
      <color theme="0"/>
      <name val="Calibri"/>
      <family val="2"/>
      <charset val="238"/>
      <scheme val="minor"/>
    </font>
    <font>
      <b/>
      <sz val="9"/>
      <color theme="0"/>
      <name val="Times New Roman"/>
      <family val="1"/>
      <charset val="238"/>
    </font>
    <font>
      <sz val="7.5"/>
      <color theme="0"/>
      <name val="Arial"/>
      <family val="2"/>
    </font>
    <font>
      <sz val="10"/>
      <color theme="0"/>
      <name val="Calibri"/>
      <family val="2"/>
      <charset val="238"/>
      <scheme val="minor"/>
    </font>
    <font>
      <sz val="7.5"/>
      <color theme="0"/>
      <name val="Arial MT"/>
      <family val="2"/>
    </font>
    <font>
      <b/>
      <sz val="8"/>
      <color theme="0"/>
      <name val="Calibri"/>
      <family val="2"/>
      <charset val="238"/>
      <scheme val="minor"/>
    </font>
    <font>
      <sz val="11"/>
      <color theme="0"/>
      <name val="Times New Roman"/>
      <family val="1"/>
      <charset val="238"/>
    </font>
    <font>
      <b/>
      <u/>
      <sz val="11"/>
      <color theme="0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color rgb="FF00B05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0"/>
  </cellStyleXfs>
  <cellXfs count="66">
    <xf numFmtId="0" fontId="0" fillId="0" borderId="0" xfId="0"/>
    <xf numFmtId="0" fontId="3" fillId="4" borderId="4" xfId="3" applyFill="1" applyBorder="1" applyAlignment="1" applyProtection="1">
      <alignment horizontal="left" vertical="top"/>
      <protection hidden="1"/>
    </xf>
    <xf numFmtId="0" fontId="3" fillId="4" borderId="5" xfId="3" applyFill="1" applyBorder="1" applyAlignment="1" applyProtection="1">
      <alignment horizontal="left" vertical="top"/>
      <protection hidden="1"/>
    </xf>
    <xf numFmtId="0" fontId="7" fillId="5" borderId="9" xfId="3" applyFont="1" applyFill="1" applyBorder="1" applyAlignment="1" applyProtection="1">
      <alignment horizontal="center" vertical="center"/>
      <protection locked="0" hidden="1"/>
    </xf>
    <xf numFmtId="0" fontId="6" fillId="4" borderId="4" xfId="3" applyFont="1" applyFill="1" applyBorder="1" applyAlignment="1" applyProtection="1">
      <alignment horizontal="left" vertical="top"/>
      <protection hidden="1"/>
    </xf>
    <xf numFmtId="0" fontId="9" fillId="4" borderId="4" xfId="3" applyFont="1" applyFill="1" applyBorder="1" applyAlignment="1" applyProtection="1">
      <alignment horizontal="left" vertical="top"/>
      <protection hidden="1"/>
    </xf>
    <xf numFmtId="0" fontId="3" fillId="4" borderId="6" xfId="3" applyFill="1" applyBorder="1" applyAlignment="1" applyProtection="1">
      <alignment horizontal="left" vertical="top"/>
      <protection hidden="1"/>
    </xf>
    <xf numFmtId="0" fontId="3" fillId="4" borderId="7" xfId="3" applyFill="1" applyBorder="1" applyAlignment="1" applyProtection="1">
      <alignment horizontal="left" vertical="top"/>
      <protection hidden="1"/>
    </xf>
    <xf numFmtId="0" fontId="3" fillId="4" borderId="8" xfId="3" applyFill="1" applyBorder="1" applyAlignment="1" applyProtection="1">
      <alignment horizontal="left" vertical="top"/>
      <protection hidden="1"/>
    </xf>
    <xf numFmtId="0" fontId="8" fillId="4" borderId="0" xfId="3" applyFont="1" applyFill="1" applyAlignment="1" applyProtection="1">
      <alignment horizontal="left" vertical="center"/>
      <protection hidden="1"/>
    </xf>
    <xf numFmtId="0" fontId="5" fillId="4" borderId="0" xfId="3" applyFont="1" applyFill="1" applyAlignment="1" applyProtection="1">
      <alignment vertical="top" wrapText="1"/>
      <protection hidden="1"/>
    </xf>
    <xf numFmtId="0" fontId="6" fillId="4" borderId="4" xfId="3" applyFont="1" applyFill="1" applyBorder="1" applyAlignment="1" applyProtection="1">
      <alignment horizontal="right" vertical="center"/>
      <protection hidden="1"/>
    </xf>
    <xf numFmtId="0" fontId="3" fillId="4" borderId="0" xfId="3" applyFill="1" applyAlignment="1" applyProtection="1">
      <alignment horizontal="left" vertical="top"/>
      <protection hidden="1"/>
    </xf>
    <xf numFmtId="0" fontId="6" fillId="4" borderId="0" xfId="3" applyFont="1" applyFill="1" applyAlignment="1" applyProtection="1">
      <alignment horizontal="right" vertical="center"/>
      <protection hidden="1"/>
    </xf>
    <xf numFmtId="0" fontId="0" fillId="0" borderId="0" xfId="0" applyProtection="1">
      <protection hidden="1"/>
    </xf>
    <xf numFmtId="0" fontId="15" fillId="4" borderId="0" xfId="0" applyFont="1" applyFill="1" applyProtection="1">
      <protection hidden="1"/>
    </xf>
    <xf numFmtId="0" fontId="17" fillId="4" borderId="0" xfId="0" applyFont="1" applyFill="1" applyProtection="1">
      <protection hidden="1"/>
    </xf>
    <xf numFmtId="0" fontId="18" fillId="4" borderId="0" xfId="3" applyFont="1" applyFill="1" applyAlignment="1" applyProtection="1">
      <alignment horizontal="left" vertical="top"/>
      <protection hidden="1"/>
    </xf>
    <xf numFmtId="0" fontId="16" fillId="4" borderId="0" xfId="0" applyFont="1" applyFill="1" applyAlignment="1" applyProtection="1">
      <alignment horizontal="center" vertical="center"/>
      <protection hidden="1"/>
    </xf>
    <xf numFmtId="0" fontId="20" fillId="4" borderId="0" xfId="3" applyFont="1" applyFill="1" applyAlignment="1" applyProtection="1">
      <alignment horizontal="center" vertical="center" wrapText="1"/>
      <protection hidden="1"/>
    </xf>
    <xf numFmtId="0" fontId="20" fillId="4" borderId="0" xfId="3" applyFont="1" applyFill="1" applyAlignment="1" applyProtection="1">
      <alignment horizontal="center" vertical="center"/>
      <protection hidden="1"/>
    </xf>
    <xf numFmtId="2" fontId="21" fillId="4" borderId="0" xfId="0" applyNumberFormat="1" applyFont="1" applyFill="1" applyAlignment="1">
      <alignment horizontal="right" vertical="top" indent="2" shrinkToFit="1"/>
    </xf>
    <xf numFmtId="0" fontId="22" fillId="4" borderId="0" xfId="1" applyFont="1" applyFill="1" applyBorder="1" applyAlignment="1" applyProtection="1">
      <alignment horizontal="left" vertical="top"/>
      <protection hidden="1"/>
    </xf>
    <xf numFmtId="1" fontId="23" fillId="4" borderId="0" xfId="0" applyNumberFormat="1" applyFont="1" applyFill="1" applyAlignment="1" applyProtection="1">
      <alignment horizontal="center" vertical="center" shrinkToFit="1"/>
      <protection hidden="1"/>
    </xf>
    <xf numFmtId="2" fontId="23" fillId="4" borderId="0" xfId="0" applyNumberFormat="1" applyFont="1" applyFill="1" applyAlignment="1" applyProtection="1">
      <alignment horizontal="center" vertical="center" shrinkToFit="1"/>
      <protection hidden="1"/>
    </xf>
    <xf numFmtId="2" fontId="21" fillId="4" borderId="0" xfId="0" applyNumberFormat="1" applyFont="1" applyFill="1" applyAlignment="1">
      <alignment horizontal="center" vertical="top" shrinkToFit="1"/>
    </xf>
    <xf numFmtId="0" fontId="22" fillId="4" borderId="0" xfId="1" applyFont="1" applyFill="1" applyBorder="1" applyAlignment="1" applyProtection="1">
      <alignment horizontal="center" vertical="center"/>
      <protection hidden="1"/>
    </xf>
    <xf numFmtId="0" fontId="22" fillId="4" borderId="0" xfId="1" applyFont="1" applyFill="1" applyBorder="1" applyAlignment="1" applyProtection="1">
      <alignment vertical="top"/>
      <protection hidden="1"/>
    </xf>
    <xf numFmtId="0" fontId="22" fillId="4" borderId="0" xfId="2" applyFont="1" applyFill="1" applyBorder="1" applyAlignment="1" applyProtection="1">
      <alignment horizontal="left" vertical="top"/>
      <protection hidden="1"/>
    </xf>
    <xf numFmtId="0" fontId="18" fillId="4" borderId="0" xfId="3" applyFont="1" applyFill="1" applyAlignment="1" applyProtection="1">
      <alignment horizontal="center" vertical="center"/>
      <protection hidden="1"/>
    </xf>
    <xf numFmtId="11" fontId="18" fillId="4" borderId="0" xfId="3" applyNumberFormat="1" applyFont="1" applyFill="1" applyAlignment="1" applyProtection="1">
      <alignment horizontal="left" vertical="top"/>
      <protection hidden="1"/>
    </xf>
    <xf numFmtId="0" fontId="22" fillId="4" borderId="0" xfId="1" applyFont="1" applyFill="1" applyBorder="1" applyProtection="1">
      <protection hidden="1"/>
    </xf>
    <xf numFmtId="11" fontId="22" fillId="4" borderId="0" xfId="1" applyNumberFormat="1" applyFont="1" applyFill="1" applyBorder="1" applyProtection="1">
      <protection hidden="1"/>
    </xf>
    <xf numFmtId="0" fontId="18" fillId="4" borderId="0" xfId="3" applyFont="1" applyFill="1" applyAlignment="1" applyProtection="1">
      <alignment vertical="top"/>
      <protection hidden="1"/>
    </xf>
    <xf numFmtId="164" fontId="18" fillId="4" borderId="0" xfId="3" applyNumberFormat="1" applyFont="1" applyFill="1" applyAlignment="1" applyProtection="1">
      <alignment horizontal="left" vertical="top"/>
      <protection hidden="1"/>
    </xf>
    <xf numFmtId="165" fontId="18" fillId="4" borderId="0" xfId="3" applyNumberFormat="1" applyFont="1" applyFill="1" applyAlignment="1" applyProtection="1">
      <alignment horizontal="left" vertical="top"/>
      <protection hidden="1"/>
    </xf>
    <xf numFmtId="2" fontId="25" fillId="4" borderId="0" xfId="3" applyNumberFormat="1" applyFont="1" applyFill="1" applyAlignment="1" applyProtection="1">
      <alignment horizontal="left" vertical="top"/>
      <protection hidden="1"/>
    </xf>
    <xf numFmtId="0" fontId="25" fillId="4" borderId="0" xfId="3" applyFont="1" applyFill="1" applyAlignment="1" applyProtection="1">
      <alignment horizontal="left" vertical="top"/>
      <protection hidden="1"/>
    </xf>
    <xf numFmtId="2" fontId="17" fillId="4" borderId="0" xfId="2" applyNumberFormat="1" applyFont="1" applyFill="1" applyBorder="1" applyAlignment="1" applyProtection="1">
      <alignment horizontal="left" vertical="top"/>
      <protection hidden="1"/>
    </xf>
    <xf numFmtId="0" fontId="17" fillId="4" borderId="0" xfId="1" applyFont="1" applyFill="1" applyBorder="1" applyAlignment="1" applyProtection="1">
      <alignment horizontal="left" vertical="top"/>
      <protection hidden="1"/>
    </xf>
    <xf numFmtId="0" fontId="26" fillId="4" borderId="0" xfId="0" applyFont="1" applyFill="1" applyProtection="1">
      <protection hidden="1"/>
    </xf>
    <xf numFmtId="167" fontId="18" fillId="4" borderId="0" xfId="3" applyNumberFormat="1" applyFont="1" applyFill="1" applyAlignment="1" applyProtection="1">
      <alignment horizontal="left" vertical="top"/>
      <protection hidden="1"/>
    </xf>
    <xf numFmtId="0" fontId="17" fillId="4" borderId="0" xfId="0" applyFont="1" applyFill="1" applyAlignment="1" applyProtection="1">
      <alignment wrapText="1"/>
      <protection hidden="1"/>
    </xf>
    <xf numFmtId="166" fontId="27" fillId="6" borderId="9" xfId="3" applyNumberFormat="1" applyFont="1" applyFill="1" applyBorder="1" applyAlignment="1" applyProtection="1">
      <alignment horizontal="center" vertical="top"/>
      <protection hidden="1"/>
    </xf>
    <xf numFmtId="0" fontId="19" fillId="4" borderId="0" xfId="0" applyFont="1" applyFill="1" applyAlignment="1" applyProtection="1">
      <alignment horizontal="center" vertical="center" wrapText="1"/>
      <protection hidden="1"/>
    </xf>
    <xf numFmtId="0" fontId="17" fillId="4" borderId="0" xfId="0" applyFont="1" applyFill="1" applyAlignment="1" applyProtection="1">
      <alignment horizontal="center"/>
      <protection hidden="1"/>
    </xf>
    <xf numFmtId="0" fontId="17" fillId="4" borderId="0" xfId="0" applyFont="1" applyFill="1" applyAlignment="1" applyProtection="1">
      <alignment horizontal="center" vertical="center"/>
      <protection hidden="1"/>
    </xf>
    <xf numFmtId="0" fontId="16" fillId="4" borderId="0" xfId="0" applyFont="1" applyFill="1" applyAlignment="1" applyProtection="1">
      <alignment horizontal="center"/>
      <protection hidden="1"/>
    </xf>
    <xf numFmtId="0" fontId="18" fillId="4" borderId="0" xfId="3" applyFont="1" applyFill="1" applyAlignment="1" applyProtection="1">
      <alignment horizontal="center" vertical="top"/>
      <protection hidden="1"/>
    </xf>
    <xf numFmtId="0" fontId="24" fillId="4" borderId="0" xfId="0" applyFont="1" applyFill="1" applyAlignment="1" applyProtection="1">
      <alignment horizontal="center" vertical="center" wrapText="1"/>
      <protection hidden="1"/>
    </xf>
    <xf numFmtId="0" fontId="17" fillId="4" borderId="0" xfId="0" applyFont="1" applyFill="1" applyAlignment="1" applyProtection="1">
      <alignment horizontal="center" wrapText="1"/>
      <protection hidden="1"/>
    </xf>
    <xf numFmtId="0" fontId="10" fillId="4" borderId="0" xfId="3" applyFont="1" applyFill="1" applyAlignment="1" applyProtection="1">
      <alignment horizontal="left" vertical="top" wrapText="1"/>
      <protection hidden="1"/>
    </xf>
    <xf numFmtId="0" fontId="12" fillId="4" borderId="0" xfId="3" applyFont="1" applyFill="1" applyAlignment="1" applyProtection="1">
      <alignment horizontal="left" vertical="top" wrapText="1"/>
      <protection hidden="1"/>
    </xf>
    <xf numFmtId="0" fontId="5" fillId="4" borderId="0" xfId="3" applyFont="1" applyFill="1" applyAlignment="1" applyProtection="1">
      <alignment horizontal="left" vertical="top" wrapText="1"/>
      <protection hidden="1"/>
    </xf>
    <xf numFmtId="0" fontId="4" fillId="4" borderId="1" xfId="3" applyFont="1" applyFill="1" applyBorder="1" applyAlignment="1" applyProtection="1">
      <alignment horizontal="center" vertical="center"/>
      <protection hidden="1"/>
    </xf>
    <xf numFmtId="0" fontId="4" fillId="4" borderId="2" xfId="3" applyFont="1" applyFill="1" applyBorder="1" applyAlignment="1" applyProtection="1">
      <alignment horizontal="center" vertical="center"/>
      <protection hidden="1"/>
    </xf>
    <xf numFmtId="0" fontId="4" fillId="4" borderId="3" xfId="3" applyFont="1" applyFill="1" applyBorder="1" applyAlignment="1" applyProtection="1">
      <alignment horizontal="center" vertical="center"/>
      <protection hidden="1"/>
    </xf>
    <xf numFmtId="0" fontId="4" fillId="4" borderId="4" xfId="3" applyFont="1" applyFill="1" applyBorder="1" applyAlignment="1" applyProtection="1">
      <alignment horizontal="center" vertical="center"/>
      <protection hidden="1"/>
    </xf>
    <xf numFmtId="0" fontId="4" fillId="4" borderId="0" xfId="3" applyFont="1" applyFill="1" applyAlignment="1" applyProtection="1">
      <alignment horizontal="center" vertical="center"/>
      <protection hidden="1"/>
    </xf>
    <xf numFmtId="0" fontId="4" fillId="4" borderId="5" xfId="3" applyFont="1" applyFill="1" applyBorder="1" applyAlignment="1" applyProtection="1">
      <alignment horizontal="center" vertical="center"/>
      <protection hidden="1"/>
    </xf>
    <xf numFmtId="0" fontId="4" fillId="4" borderId="6" xfId="3" applyFont="1" applyFill="1" applyBorder="1" applyAlignment="1" applyProtection="1">
      <alignment horizontal="center" vertical="center"/>
      <protection hidden="1"/>
    </xf>
    <xf numFmtId="0" fontId="4" fillId="4" borderId="7" xfId="3" applyFont="1" applyFill="1" applyBorder="1" applyAlignment="1" applyProtection="1">
      <alignment horizontal="center" vertical="center"/>
      <protection hidden="1"/>
    </xf>
    <xf numFmtId="0" fontId="4" fillId="4" borderId="8" xfId="3" applyFont="1" applyFill="1" applyBorder="1" applyAlignment="1" applyProtection="1">
      <alignment horizontal="center" vertical="center"/>
      <protection hidden="1"/>
    </xf>
    <xf numFmtId="0" fontId="5" fillId="4" borderId="0" xfId="3" applyFont="1" applyFill="1" applyAlignment="1" applyProtection="1">
      <alignment horizontal="left"/>
      <protection hidden="1"/>
    </xf>
    <xf numFmtId="0" fontId="6" fillId="4" borderId="4" xfId="3" applyFont="1" applyFill="1" applyBorder="1" applyAlignment="1" applyProtection="1">
      <alignment horizontal="right" vertical="center"/>
      <protection hidden="1"/>
    </xf>
    <xf numFmtId="0" fontId="6" fillId="4" borderId="0" xfId="3" applyFont="1" applyFill="1" applyAlignment="1" applyProtection="1">
      <alignment horizontal="right" vertical="center"/>
      <protection hidden="1"/>
    </xf>
  </cellXfs>
  <cellStyles count="4">
    <cellStyle name="Neutrální" xfId="2" builtinId="28"/>
    <cellStyle name="Normální" xfId="0" builtinId="0"/>
    <cellStyle name="Normální 2" xfId="3" xr:uid="{00000000-0005-0000-0000-000003000000}"/>
    <cellStyle name="Správně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cap="all" spc="120" normalizeH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cs-CZ" sz="2400"/>
              <a:t>BWL 1-S</a:t>
            </a:r>
            <a:r>
              <a:rPr lang="cs-CZ" sz="2400" baseline="0"/>
              <a:t> </a:t>
            </a:r>
            <a:r>
              <a:rPr lang="cs-CZ" sz="2400"/>
              <a:t>: teplota výstupu 35°C</a:t>
            </a:r>
            <a:endParaRPr lang="en-US" sz="2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cap="all" spc="120" normalizeH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BWL 1-S 16 kW</c:v>
          </c:tx>
          <c:spPr>
            <a:ln w="349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35°C'!$B$54:$B$61</c:f>
              <c:numCache>
                <c:formatCode>0</c:formatCode>
                <c:ptCount val="8"/>
                <c:pt idx="0">
                  <c:v>-15</c:v>
                </c:pt>
                <c:pt idx="1">
                  <c:v>-7</c:v>
                </c:pt>
                <c:pt idx="2">
                  <c:v>2</c:v>
                </c:pt>
                <c:pt idx="3">
                  <c:v>7</c:v>
                </c:pt>
                <c:pt idx="4">
                  <c:v>10</c:v>
                </c:pt>
                <c:pt idx="5">
                  <c:v>15</c:v>
                </c:pt>
                <c:pt idx="6">
                  <c:v>25</c:v>
                </c:pt>
                <c:pt idx="7">
                  <c:v>35</c:v>
                </c:pt>
              </c:numCache>
            </c:numRef>
          </c:xVal>
          <c:yVal>
            <c:numRef>
              <c:f>'TEPLOTA VÝSTUPU 35°C'!$D$54:$D$61</c:f>
              <c:numCache>
                <c:formatCode>0.00</c:formatCode>
                <c:ptCount val="8"/>
                <c:pt idx="0">
                  <c:v>9.5399999999999991</c:v>
                </c:pt>
                <c:pt idx="1">
                  <c:v>10.87</c:v>
                </c:pt>
                <c:pt idx="2">
                  <c:v>12.21</c:v>
                </c:pt>
                <c:pt idx="3">
                  <c:v>14.26</c:v>
                </c:pt>
                <c:pt idx="4">
                  <c:v>19.53</c:v>
                </c:pt>
                <c:pt idx="5">
                  <c:v>22.54</c:v>
                </c:pt>
                <c:pt idx="6">
                  <c:v>25.57</c:v>
                </c:pt>
                <c:pt idx="7">
                  <c:v>27.79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8F5-4269-9220-40AFAC4C9E8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38201184"/>
        <c:axId val="1038209920"/>
      </c:scatterChart>
      <c:scatterChart>
        <c:scatterStyle val="lineMarker"/>
        <c:varyColors val="0"/>
        <c:ser>
          <c:idx val="2"/>
          <c:order val="1"/>
          <c:tx>
            <c:v>MEZNÍ KŘIVKA BIVALENCE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35°C'!$C$66:$E$66</c:f>
              <c:numCache>
                <c:formatCode>0.00E+00</c:formatCode>
                <c:ptCount val="3"/>
                <c:pt idx="0" formatCode="General">
                  <c:v>15</c:v>
                </c:pt>
                <c:pt idx="1">
                  <c:v>-12</c:v>
                </c:pt>
                <c:pt idx="2" formatCode="General">
                  <c:v>-12</c:v>
                </c:pt>
              </c:numCache>
            </c:numRef>
          </c:xVal>
          <c:yVal>
            <c:numRef>
              <c:f>'TEPLOTA VÝSTUPU 35°C'!$C$67:$E$67</c:f>
              <c:numCache>
                <c:formatCode>General</c:formatCode>
                <c:ptCount val="3"/>
                <c:pt idx="0" formatCode="0.00E+00">
                  <c:v>0</c:v>
                </c:pt>
                <c:pt idx="1">
                  <c:v>14.55</c:v>
                </c:pt>
                <c:pt idx="2" formatCode="0.00E+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8F5-4269-9220-40AFAC4C9E88}"/>
            </c:ext>
          </c:extLst>
        </c:ser>
        <c:ser>
          <c:idx val="3"/>
          <c:order val="2"/>
          <c:tx>
            <c:v>VYNÁŠENÍ BIVALENCE 2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x"/>
            <c:size val="5"/>
            <c:spPr>
              <a:solidFill>
                <a:schemeClr val="tx1"/>
              </a:solidFill>
              <a:ln w="0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75-4C54-A651-A3F7272C558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75-4C54-A651-A3F7272C5583}"/>
                </c:ext>
              </c:extLst>
            </c:dLbl>
            <c:dLbl>
              <c:idx val="2"/>
              <c:layout>
                <c:manualLayout>
                  <c:x val="-0.1786289429205149"/>
                  <c:y val="8.3035459450643542E-2"/>
                </c:manualLayout>
              </c:layout>
              <c:tx>
                <c:rich>
                  <a:bodyPr/>
                  <a:lstStyle/>
                  <a:p>
                    <a:r>
                      <a:rPr lang="en-US" sz="1000" b="1"/>
                      <a:t>BOD</a:t>
                    </a:r>
                    <a:r>
                      <a:rPr lang="en-US" sz="1000" b="1" baseline="0"/>
                      <a:t> BIVALENCE BWL 1-S 16: </a:t>
                    </a:r>
                    <a:fld id="{D2A7A8B5-45F4-4F51-B636-1E5AE6485539}" type="XVALUE">
                      <a:rPr lang="en-US" sz="1000" b="1"/>
                      <a:pPr/>
                      <a:t>[HODNOTA X]</a:t>
                    </a:fld>
                    <a:r>
                      <a:rPr lang="en-US" sz="1000" b="1"/>
                      <a:t> °C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0B75-4C54-A651-A3F7272C558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35°C'!$D$76:$D$78</c:f>
              <c:numCache>
                <c:formatCode>0.00</c:formatCode>
                <c:ptCount val="3"/>
                <c:pt idx="0">
                  <c:v>-5.5670436187399028</c:v>
                </c:pt>
                <c:pt idx="1">
                  <c:v>-5.5670436187399028</c:v>
                </c:pt>
                <c:pt idx="2">
                  <c:v>-5.5670436187399028</c:v>
                </c:pt>
              </c:numCache>
            </c:numRef>
          </c:xVal>
          <c:yVal>
            <c:numRef>
              <c:f>'TEPLOTA VÝSTUPU 35°C'!$E$76:$E$78</c:f>
              <c:numCache>
                <c:formatCode>General</c:formatCode>
                <c:ptCount val="3"/>
                <c:pt idx="0">
                  <c:v>11.08335128343206</c:v>
                </c:pt>
                <c:pt idx="1">
                  <c:v>11.08335128343206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C8F5-4269-9220-40AFAC4C9E88}"/>
            </c:ext>
          </c:extLst>
        </c:ser>
        <c:ser>
          <c:idx val="5"/>
          <c:order val="3"/>
          <c:tx>
            <c:v>SVISLÁ ČÁST KŘIVKY BIVALENCE</c:v>
          </c:tx>
          <c:spPr>
            <a:ln w="15875" cap="rnd">
              <a:noFill/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35°C'!$G$66:$G$67</c:f>
              <c:numCache>
                <c:formatCode>General</c:formatCode>
                <c:ptCount val="2"/>
                <c:pt idx="0">
                  <c:v>-12</c:v>
                </c:pt>
                <c:pt idx="1">
                  <c:v>-12</c:v>
                </c:pt>
              </c:numCache>
            </c:numRef>
          </c:xVal>
          <c:yVal>
            <c:numRef>
              <c:f>'TEPLOTA VÝSTUPU 35°C'!$H$66:$H$67</c:f>
              <c:numCache>
                <c:formatCode>General</c:formatCode>
                <c:ptCount val="2"/>
                <c:pt idx="0">
                  <c:v>14.55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C8F5-4269-9220-40AFAC4C9E88}"/>
            </c:ext>
          </c:extLst>
        </c:ser>
        <c:ser>
          <c:idx val="6"/>
          <c:order val="4"/>
          <c:tx>
            <c:v>VODOROVNÁ ČÁST KŘIVKY BIVALENCE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35°C'!$G$63:$G$64</c:f>
              <c:numCache>
                <c:formatCode>General</c:formatCode>
                <c:ptCount val="2"/>
                <c:pt idx="0">
                  <c:v>-15</c:v>
                </c:pt>
                <c:pt idx="1">
                  <c:v>-12</c:v>
                </c:pt>
              </c:numCache>
            </c:numRef>
          </c:xVal>
          <c:yVal>
            <c:numRef>
              <c:f>'TEPLOTA VÝSTUPU 35°C'!$H$63:$H$64</c:f>
              <c:numCache>
                <c:formatCode>General</c:formatCode>
                <c:ptCount val="2"/>
                <c:pt idx="0">
                  <c:v>14.55</c:v>
                </c:pt>
                <c:pt idx="1">
                  <c:v>14.55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C8F5-4269-9220-40AFAC4C9E88}"/>
            </c:ext>
          </c:extLst>
        </c:ser>
        <c:ser>
          <c:idx val="8"/>
          <c:order val="5"/>
          <c:tx>
            <c:v>VÝKON KOMPRESORU TČ2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952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75-4C54-A651-A3F7272C5583}"/>
                </c:ext>
              </c:extLst>
            </c:dLbl>
            <c:dLbl>
              <c:idx val="1"/>
              <c:layout>
                <c:manualLayout>
                  <c:x val="0.14312700205037776"/>
                  <c:y val="-0.372584648929498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VÝKON KOMPRESORU BWL 1-S 16: </a:t>
                    </a:r>
                    <a:fld id="{B7B9A689-D66D-4E70-928A-8A4D18722ECE}" type="YVALUE">
                      <a:rPr lang="en-US"/>
                      <a:pPr/>
                      <a:t>[HODNOTA Y]</a:t>
                    </a:fld>
                    <a:r>
                      <a:rPr lang="en-US"/>
                      <a:t> kW</a:t>
                    </a:r>
                    <a:br>
                      <a:rPr lang="en-US"/>
                    </a:br>
                    <a:r>
                      <a:rPr lang="en-US"/>
                      <a:t> + 6 kW</a:t>
                    </a:r>
                    <a:r>
                      <a:rPr lang="en-US" baseline="0"/>
                      <a:t> EL. OHŘEV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283841251962644"/>
                      <c:h val="0.1149167391495022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0B75-4C54-A651-A3F7272C558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35°C'!$J$128:$K$128</c:f>
              <c:numCache>
                <c:formatCode>General</c:formatCode>
                <c:ptCount val="2"/>
                <c:pt idx="0">
                  <c:v>-12</c:v>
                </c:pt>
                <c:pt idx="1">
                  <c:v>-15</c:v>
                </c:pt>
              </c:numCache>
            </c:numRef>
          </c:xVal>
          <c:yVal>
            <c:numRef>
              <c:f>'TEPLOTA VÝSTUPU 35°C'!$J$127:$K$127</c:f>
              <c:numCache>
                <c:formatCode>General</c:formatCode>
                <c:ptCount val="2"/>
                <c:pt idx="0">
                  <c:v>10.03760309174295</c:v>
                </c:pt>
                <c:pt idx="1">
                  <c:v>10.03760309174295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B75-4C54-A651-A3F7272C55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38201184"/>
        <c:axId val="1038209920"/>
      </c:scatterChart>
      <c:valAx>
        <c:axId val="1038201184"/>
        <c:scaling>
          <c:orientation val="minMax"/>
          <c:max val="20"/>
          <c:min val="-1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1"/>
                  <a:t>Venkovní teplota (°C)</a:t>
                </a:r>
              </a:p>
            </c:rich>
          </c:tx>
          <c:layout>
            <c:manualLayout>
              <c:xMode val="edge"/>
              <c:yMode val="edge"/>
              <c:x val="0.39266834928742961"/>
              <c:y val="0.930186112119664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8209920"/>
        <c:crosses val="autoZero"/>
        <c:crossBetween val="midCat"/>
        <c:majorUnit val="5"/>
        <c:minorUnit val="1"/>
      </c:valAx>
      <c:valAx>
        <c:axId val="1038209920"/>
        <c:scaling>
          <c:orientation val="minMax"/>
          <c:max val="2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1"/>
                  <a:t>Výkon (kW)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8201184"/>
        <c:crossesAt val="-25"/>
        <c:crossBetween val="midCat"/>
        <c:majorUnit val="1"/>
        <c:minorUnit val="1"/>
      </c:valAx>
      <c:spPr>
        <a:noFill/>
        <a:ln>
          <a:noFill/>
        </a:ln>
        <a:effectLst/>
      </c:spPr>
    </c:plotArea>
    <c:legend>
      <c:legendPos val="t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84736105515792337"/>
          <c:y val="0.14885935822335783"/>
          <c:w val="0.13207447119424889"/>
          <c:h val="6.31978840437326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cap="all" spc="120" normalizeH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cs-CZ" sz="2400"/>
              <a:t>BWL 1-S</a:t>
            </a:r>
            <a:r>
              <a:rPr lang="cs-CZ" sz="2400" baseline="0"/>
              <a:t> </a:t>
            </a:r>
            <a:r>
              <a:rPr lang="cs-CZ" sz="2400"/>
              <a:t>: teplota výstupu 45°C</a:t>
            </a:r>
            <a:endParaRPr lang="en-US" sz="2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cap="all" spc="120" normalizeH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BWL 1-S 16 kW</c:v>
          </c:tx>
          <c:spPr>
            <a:ln w="349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45°C'!$B$54:$B$61</c:f>
              <c:numCache>
                <c:formatCode>0</c:formatCode>
                <c:ptCount val="8"/>
                <c:pt idx="0">
                  <c:v>-15</c:v>
                </c:pt>
                <c:pt idx="1">
                  <c:v>-7</c:v>
                </c:pt>
                <c:pt idx="2">
                  <c:v>2</c:v>
                </c:pt>
                <c:pt idx="3">
                  <c:v>7</c:v>
                </c:pt>
                <c:pt idx="4">
                  <c:v>10</c:v>
                </c:pt>
                <c:pt idx="5">
                  <c:v>15</c:v>
                </c:pt>
                <c:pt idx="6">
                  <c:v>25</c:v>
                </c:pt>
                <c:pt idx="7">
                  <c:v>35</c:v>
                </c:pt>
              </c:numCache>
            </c:numRef>
          </c:xVal>
          <c:yVal>
            <c:numRef>
              <c:f>'TEPLOTA VÝSTUPU 45°C'!$D$54:$D$61</c:f>
              <c:numCache>
                <c:formatCode>0.00</c:formatCode>
                <c:ptCount val="8"/>
                <c:pt idx="0">
                  <c:v>8.56</c:v>
                </c:pt>
                <c:pt idx="1">
                  <c:v>10.17</c:v>
                </c:pt>
                <c:pt idx="2">
                  <c:v>11.38</c:v>
                </c:pt>
                <c:pt idx="3">
                  <c:v>14.25</c:v>
                </c:pt>
                <c:pt idx="4">
                  <c:v>17.89</c:v>
                </c:pt>
                <c:pt idx="5">
                  <c:v>18.829999999999998</c:v>
                </c:pt>
                <c:pt idx="6">
                  <c:v>21.32</c:v>
                </c:pt>
                <c:pt idx="7">
                  <c:v>22.55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717-4000-86B4-5A14013C92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38201184"/>
        <c:axId val="1038209920"/>
      </c:scatterChart>
      <c:scatterChart>
        <c:scatterStyle val="lineMarker"/>
        <c:varyColors val="0"/>
        <c:ser>
          <c:idx val="2"/>
          <c:order val="1"/>
          <c:tx>
            <c:v>MEZNÍ KŘIVKA BIVALENCE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45°C'!$C$66:$E$66</c:f>
              <c:numCache>
                <c:formatCode>0.00E+00</c:formatCode>
                <c:ptCount val="3"/>
                <c:pt idx="0" formatCode="General">
                  <c:v>15</c:v>
                </c:pt>
                <c:pt idx="1">
                  <c:v>-12</c:v>
                </c:pt>
                <c:pt idx="2" formatCode="General">
                  <c:v>-12</c:v>
                </c:pt>
              </c:numCache>
            </c:numRef>
          </c:xVal>
          <c:yVal>
            <c:numRef>
              <c:f>'TEPLOTA VÝSTUPU 45°C'!$C$67:$E$67</c:f>
              <c:numCache>
                <c:formatCode>General</c:formatCode>
                <c:ptCount val="3"/>
                <c:pt idx="0" formatCode="0.00E+00">
                  <c:v>0</c:v>
                </c:pt>
                <c:pt idx="1">
                  <c:v>15</c:v>
                </c:pt>
                <c:pt idx="2" formatCode="0.00E+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17-4000-86B4-5A14013C928F}"/>
            </c:ext>
          </c:extLst>
        </c:ser>
        <c:ser>
          <c:idx val="3"/>
          <c:order val="2"/>
          <c:tx>
            <c:v>VYNÁŠENÍ BIVALENCE 2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x"/>
            <c:size val="5"/>
            <c:spPr>
              <a:solidFill>
                <a:schemeClr val="tx1"/>
              </a:solidFill>
              <a:ln w="0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17-4000-86B4-5A14013C928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17-4000-86B4-5A14013C928F}"/>
                </c:ext>
              </c:extLst>
            </c:dLbl>
            <c:dLbl>
              <c:idx val="2"/>
              <c:layout>
                <c:manualLayout>
                  <c:x val="-0.17734860175754649"/>
                  <c:y val="8.3216999101038955E-2"/>
                </c:manualLayout>
              </c:layout>
              <c:tx>
                <c:rich>
                  <a:bodyPr/>
                  <a:lstStyle/>
                  <a:p>
                    <a:r>
                      <a:rPr lang="en-US" sz="1000" b="1"/>
                      <a:t>BOD</a:t>
                    </a:r>
                    <a:r>
                      <a:rPr lang="en-US" sz="1000" b="1" baseline="0"/>
                      <a:t> BIVALENCE BWL 1-S 16: </a:t>
                    </a:r>
                    <a:fld id="{D2A7A8B5-45F4-4F51-B636-1E5AE6485539}" type="XVALUE">
                      <a:rPr lang="en-US" sz="1000" b="1"/>
                      <a:pPr/>
                      <a:t>[HODNOTA X]</a:t>
                    </a:fld>
                    <a:r>
                      <a:rPr lang="en-US" sz="1000" b="1"/>
                      <a:t> °C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E717-4000-86B4-5A14013C928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45°C'!$D$76:$D$78</c:f>
              <c:numCache>
                <c:formatCode>0.00</c:formatCode>
                <c:ptCount val="3"/>
                <c:pt idx="0">
                  <c:v>-4.0257648953301182</c:v>
                </c:pt>
                <c:pt idx="1">
                  <c:v>-4.0257648953301182</c:v>
                </c:pt>
                <c:pt idx="2">
                  <c:v>-4.0257648953301182</c:v>
                </c:pt>
              </c:numCache>
            </c:numRef>
          </c:xVal>
          <c:yVal>
            <c:numRef>
              <c:f>'TEPLOTA VÝSTUPU 45°C'!$E$76:$E$78</c:f>
              <c:numCache>
                <c:formatCode>General</c:formatCode>
                <c:ptCount val="3"/>
                <c:pt idx="0">
                  <c:v>10.569869386294508</c:v>
                </c:pt>
                <c:pt idx="1">
                  <c:v>10.569869386294508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717-4000-86B4-5A14013C928F}"/>
            </c:ext>
          </c:extLst>
        </c:ser>
        <c:ser>
          <c:idx val="5"/>
          <c:order val="3"/>
          <c:tx>
            <c:v>SVISLÁ ČÁST KŘIVKY BIVALENCE</c:v>
          </c:tx>
          <c:spPr>
            <a:ln w="15875" cap="rnd">
              <a:noFill/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45°C'!$G$66:$G$67</c:f>
              <c:numCache>
                <c:formatCode>General</c:formatCode>
                <c:ptCount val="2"/>
                <c:pt idx="0">
                  <c:v>-12</c:v>
                </c:pt>
                <c:pt idx="1">
                  <c:v>-12</c:v>
                </c:pt>
              </c:numCache>
            </c:numRef>
          </c:xVal>
          <c:yVal>
            <c:numRef>
              <c:f>'TEPLOTA VÝSTUPU 45°C'!$H$66:$H$67</c:f>
              <c:numCache>
                <c:formatCode>General</c:formatCode>
                <c:ptCount val="2"/>
                <c:pt idx="0">
                  <c:v>15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717-4000-86B4-5A14013C928F}"/>
            </c:ext>
          </c:extLst>
        </c:ser>
        <c:ser>
          <c:idx val="6"/>
          <c:order val="4"/>
          <c:tx>
            <c:v>VODOROVNÁ ČÁST KŘIVKY BIVALENCE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45°C'!$G$63:$G$64</c:f>
              <c:numCache>
                <c:formatCode>General</c:formatCode>
                <c:ptCount val="2"/>
                <c:pt idx="0">
                  <c:v>-15</c:v>
                </c:pt>
                <c:pt idx="1">
                  <c:v>-12</c:v>
                </c:pt>
              </c:numCache>
            </c:numRef>
          </c:xVal>
          <c:yVal>
            <c:numRef>
              <c:f>'TEPLOTA VÝSTUPU 45°C'!$H$63:$H$64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717-4000-86B4-5A14013C928F}"/>
            </c:ext>
          </c:extLst>
        </c:ser>
        <c:ser>
          <c:idx val="8"/>
          <c:order val="5"/>
          <c:tx>
            <c:v>VÝKON KOMPRESORU TČ2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952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17-4000-86B4-5A14013C928F}"/>
                </c:ext>
              </c:extLst>
            </c:dLbl>
            <c:dLbl>
              <c:idx val="1"/>
              <c:layout>
                <c:manualLayout>
                  <c:x val="0.13432933606058284"/>
                  <c:y val="-0.3968726154718380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VÝKON KOMPRESORU BWL 1-S 16: </a:t>
                    </a:r>
                    <a:fld id="{B7B9A689-D66D-4E70-928A-8A4D18722ECE}" type="YVALUE">
                      <a:rPr lang="en-US"/>
                      <a:pPr/>
                      <a:t>[HODNOTA Y]</a:t>
                    </a:fld>
                    <a:r>
                      <a:rPr lang="en-US"/>
                      <a:t> kW</a:t>
                    </a:r>
                    <a:br>
                      <a:rPr lang="en-US"/>
                    </a:br>
                    <a:r>
                      <a:rPr lang="en-US"/>
                      <a:t> + 6 kW</a:t>
                    </a:r>
                    <a:r>
                      <a:rPr lang="en-US" baseline="0"/>
                      <a:t> EL. OHŘEV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02078952108217"/>
                      <c:h val="7.951191946730597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E717-4000-86B4-5A14013C928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45°C'!$J$128:$K$128</c:f>
              <c:numCache>
                <c:formatCode>General</c:formatCode>
                <c:ptCount val="2"/>
                <c:pt idx="0">
                  <c:v>-12</c:v>
                </c:pt>
                <c:pt idx="1">
                  <c:v>-15</c:v>
                </c:pt>
              </c:numCache>
            </c:numRef>
          </c:xVal>
          <c:yVal>
            <c:numRef>
              <c:f>'TEPLOTA VÝSTUPU 45°C'!$J$127:$K$127</c:f>
              <c:numCache>
                <c:formatCode>General</c:formatCode>
                <c:ptCount val="2"/>
                <c:pt idx="0">
                  <c:v>9.1625206951400688</c:v>
                </c:pt>
                <c:pt idx="1">
                  <c:v>9.1625206951400688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E717-4000-86B4-5A14013C92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38201184"/>
        <c:axId val="1038209920"/>
      </c:scatterChart>
      <c:valAx>
        <c:axId val="1038201184"/>
        <c:scaling>
          <c:orientation val="minMax"/>
          <c:max val="20"/>
          <c:min val="-1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1"/>
                  <a:t>Venkovní teplota (°C)</a:t>
                </a:r>
              </a:p>
            </c:rich>
          </c:tx>
          <c:layout>
            <c:manualLayout>
              <c:xMode val="edge"/>
              <c:yMode val="edge"/>
              <c:x val="0.39266834928742961"/>
              <c:y val="0.939432984686596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8209920"/>
        <c:crosses val="autoZero"/>
        <c:crossBetween val="midCat"/>
        <c:majorUnit val="5"/>
        <c:minorUnit val="1"/>
      </c:valAx>
      <c:valAx>
        <c:axId val="1038209920"/>
        <c:scaling>
          <c:orientation val="minMax"/>
          <c:max val="2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1"/>
                  <a:t>Výkon (kW)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8201184"/>
        <c:crossesAt val="-25"/>
        <c:crossBetween val="midCat"/>
        <c:majorUnit val="1"/>
        <c:minorUnit val="1"/>
      </c:valAx>
      <c:spPr>
        <a:noFill/>
        <a:ln>
          <a:noFill/>
        </a:ln>
        <a:effectLst/>
      </c:spPr>
    </c:plotArea>
    <c:legend>
      <c:legendPos val="t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84624976943008723"/>
          <c:y val="0.1457770673677139"/>
          <c:w val="0.13207447119424889"/>
          <c:h val="6.31978840437326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cap="all" spc="120" normalizeH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cs-CZ" sz="2400"/>
              <a:t>BWL 1-S</a:t>
            </a:r>
            <a:r>
              <a:rPr lang="cs-CZ" sz="2400" baseline="0"/>
              <a:t> </a:t>
            </a:r>
            <a:r>
              <a:rPr lang="cs-CZ" sz="2400"/>
              <a:t>: teplota výstupu 55°C</a:t>
            </a:r>
            <a:endParaRPr lang="en-US" sz="2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cap="all" spc="120" normalizeH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BWL 1-S 16 kW</c:v>
          </c:tx>
          <c:spPr>
            <a:ln w="349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55°C'!$B$54:$B$61</c:f>
              <c:numCache>
                <c:formatCode>0</c:formatCode>
                <c:ptCount val="8"/>
                <c:pt idx="0">
                  <c:v>-15</c:v>
                </c:pt>
                <c:pt idx="1">
                  <c:v>-7</c:v>
                </c:pt>
                <c:pt idx="2">
                  <c:v>2</c:v>
                </c:pt>
                <c:pt idx="3">
                  <c:v>7</c:v>
                </c:pt>
                <c:pt idx="4">
                  <c:v>10</c:v>
                </c:pt>
                <c:pt idx="5">
                  <c:v>15</c:v>
                </c:pt>
                <c:pt idx="6">
                  <c:v>25</c:v>
                </c:pt>
                <c:pt idx="7">
                  <c:v>35</c:v>
                </c:pt>
              </c:numCache>
            </c:numRef>
          </c:xVal>
          <c:yVal>
            <c:numRef>
              <c:f>'TEPLOTA VÝSTUPU 55°C'!$D$54:$D$61</c:f>
              <c:numCache>
                <c:formatCode>0.00</c:formatCode>
                <c:ptCount val="8"/>
                <c:pt idx="0">
                  <c:v>6.9</c:v>
                </c:pt>
                <c:pt idx="1">
                  <c:v>8.6300000000000008</c:v>
                </c:pt>
                <c:pt idx="2">
                  <c:v>10.28</c:v>
                </c:pt>
                <c:pt idx="3">
                  <c:v>13.4</c:v>
                </c:pt>
                <c:pt idx="4">
                  <c:v>14.05</c:v>
                </c:pt>
                <c:pt idx="5">
                  <c:v>15.7</c:v>
                </c:pt>
                <c:pt idx="6">
                  <c:v>17.82</c:v>
                </c:pt>
                <c:pt idx="7">
                  <c:v>18.940000000000001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B46-49AE-84D9-AE33354992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38201184"/>
        <c:axId val="1038209920"/>
      </c:scatterChart>
      <c:scatterChart>
        <c:scatterStyle val="lineMarker"/>
        <c:varyColors val="0"/>
        <c:ser>
          <c:idx val="2"/>
          <c:order val="1"/>
          <c:tx>
            <c:v>MEZNÍ KŘIVKA BIVALENCE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55°C'!$C$66:$E$66</c:f>
              <c:numCache>
                <c:formatCode>0.00E+00</c:formatCode>
                <c:ptCount val="3"/>
                <c:pt idx="0" formatCode="General">
                  <c:v>15</c:v>
                </c:pt>
                <c:pt idx="1">
                  <c:v>-15</c:v>
                </c:pt>
                <c:pt idx="2" formatCode="General">
                  <c:v>-15</c:v>
                </c:pt>
              </c:numCache>
            </c:numRef>
          </c:xVal>
          <c:yVal>
            <c:numRef>
              <c:f>'TEPLOTA VÝSTUPU 55°C'!$C$67:$E$67</c:f>
              <c:numCache>
                <c:formatCode>General</c:formatCode>
                <c:ptCount val="3"/>
                <c:pt idx="0" formatCode="0.00E+00">
                  <c:v>0</c:v>
                </c:pt>
                <c:pt idx="1">
                  <c:v>15.400000000000002</c:v>
                </c:pt>
                <c:pt idx="2" formatCode="0.00E+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46-49AE-84D9-AE33354992CF}"/>
            </c:ext>
          </c:extLst>
        </c:ser>
        <c:ser>
          <c:idx val="3"/>
          <c:order val="2"/>
          <c:tx>
            <c:v>VYNÁŠENÍ BIVALENCE 2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x"/>
            <c:size val="5"/>
            <c:spPr>
              <a:solidFill>
                <a:schemeClr val="tx1"/>
              </a:solidFill>
              <a:ln w="0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46-49AE-84D9-AE33354992C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46-49AE-84D9-AE33354992CF}"/>
                </c:ext>
              </c:extLst>
            </c:dLbl>
            <c:dLbl>
              <c:idx val="2"/>
              <c:layout>
                <c:manualLayout>
                  <c:x val="-0.21290974622640813"/>
                  <c:y val="9.8628429839051457E-2"/>
                </c:manualLayout>
              </c:layout>
              <c:tx>
                <c:rich>
                  <a:bodyPr/>
                  <a:lstStyle/>
                  <a:p>
                    <a:r>
                      <a:rPr lang="en-US" sz="1000" b="1"/>
                      <a:t>BOD</a:t>
                    </a:r>
                    <a:r>
                      <a:rPr lang="en-US" sz="1000" b="1" baseline="0"/>
                      <a:t> BIVALENCE BWL 1-S 16: </a:t>
                    </a:r>
                    <a:fld id="{D2A7A8B5-45F4-4F51-B636-1E5AE6485539}" type="XVALUE">
                      <a:rPr lang="en-US" sz="1000" b="1"/>
                      <a:pPr/>
                      <a:t>[HODNOTA X]</a:t>
                    </a:fld>
                    <a:r>
                      <a:rPr lang="en-US" sz="1000" b="1"/>
                      <a:t> °C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6B46-49AE-84D9-AE33354992C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55°C'!$D$76:$D$78</c:f>
              <c:numCache>
                <c:formatCode>0.00</c:formatCode>
                <c:ptCount val="3"/>
                <c:pt idx="0">
                  <c:v>-3.1770334928229609</c:v>
                </c:pt>
                <c:pt idx="1">
                  <c:v>-3.1770334928229609</c:v>
                </c:pt>
                <c:pt idx="2">
                  <c:v>-3.1770334928229609</c:v>
                </c:pt>
              </c:numCache>
            </c:numRef>
          </c:xVal>
          <c:yVal>
            <c:numRef>
              <c:f>'TEPLOTA VÝSTUPU 55°C'!$E$76:$E$78</c:f>
              <c:numCache>
                <c:formatCode>General</c:formatCode>
                <c:ptCount val="3"/>
                <c:pt idx="0">
                  <c:v>9.3308771929824541</c:v>
                </c:pt>
                <c:pt idx="1">
                  <c:v>9.3308771929824541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B46-49AE-84D9-AE33354992CF}"/>
            </c:ext>
          </c:extLst>
        </c:ser>
        <c:ser>
          <c:idx val="5"/>
          <c:order val="3"/>
          <c:tx>
            <c:v>SVISLÁ ČÁST KŘIVKY BIVALENCE</c:v>
          </c:tx>
          <c:spPr>
            <a:ln w="15875" cap="rnd">
              <a:noFill/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55°C'!$G$66:$G$67</c:f>
              <c:numCache>
                <c:formatCode>General</c:formatCode>
                <c:ptCount val="2"/>
                <c:pt idx="0">
                  <c:v>-15</c:v>
                </c:pt>
                <c:pt idx="1">
                  <c:v>-15</c:v>
                </c:pt>
              </c:numCache>
            </c:numRef>
          </c:xVal>
          <c:yVal>
            <c:numRef>
              <c:f>'TEPLOTA VÝSTUPU 55°C'!$H$66:$H$67</c:f>
              <c:numCache>
                <c:formatCode>General</c:formatCode>
                <c:ptCount val="2"/>
                <c:pt idx="0">
                  <c:v>15.400000000000002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B46-49AE-84D9-AE33354992CF}"/>
            </c:ext>
          </c:extLst>
        </c:ser>
        <c:ser>
          <c:idx val="6"/>
          <c:order val="4"/>
          <c:tx>
            <c:v>VODOROVNÁ ČÁST KŘIVKY BIVALENCE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55°C'!$G$63:$G$64</c:f>
              <c:numCache>
                <c:formatCode>General</c:formatCode>
                <c:ptCount val="2"/>
                <c:pt idx="0">
                  <c:v>-15</c:v>
                </c:pt>
                <c:pt idx="1">
                  <c:v>-15</c:v>
                </c:pt>
              </c:numCache>
            </c:numRef>
          </c:xVal>
          <c:yVal>
            <c:numRef>
              <c:f>'TEPLOTA VÝSTUPU 55°C'!$H$63:$H$64</c:f>
              <c:numCache>
                <c:formatCode>General</c:formatCode>
                <c:ptCount val="2"/>
                <c:pt idx="0">
                  <c:v>15.400000000000002</c:v>
                </c:pt>
                <c:pt idx="1">
                  <c:v>15.400000000000002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B46-49AE-84D9-AE33354992CF}"/>
            </c:ext>
          </c:extLst>
        </c:ser>
        <c:ser>
          <c:idx val="8"/>
          <c:order val="5"/>
          <c:tx>
            <c:v>VÝKON KOMPRESORU TČ2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952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46-49AE-84D9-AE33354992CF}"/>
                </c:ext>
              </c:extLst>
            </c:dLbl>
            <c:dLbl>
              <c:idx val="1"/>
              <c:layout>
                <c:manualLayout>
                  <c:x val="0.10182562369380174"/>
                  <c:y val="-0.443106978306497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VÝKON KOMPRESORU BWL 1-S 16: </a:t>
                    </a:r>
                    <a:fld id="{B7B9A689-D66D-4E70-928A-8A4D18722ECE}" type="YVALUE">
                      <a:rPr lang="en-US"/>
                      <a:pPr/>
                      <a:t>[HODNOTA Y]</a:t>
                    </a:fld>
                    <a:r>
                      <a:rPr lang="en-US"/>
                      <a:t> kW</a:t>
                    </a:r>
                    <a:br>
                      <a:rPr lang="en-US"/>
                    </a:br>
                    <a:r>
                      <a:rPr lang="en-US"/>
                      <a:t> + 6 kW</a:t>
                    </a:r>
                    <a:r>
                      <a:rPr lang="en-US" baseline="0"/>
                      <a:t> EL. OHŘEV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6B46-49AE-84D9-AE33354992C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55°C'!$J$128:$K$128</c:f>
              <c:numCache>
                <c:formatCode>General</c:formatCode>
                <c:ptCount val="2"/>
                <c:pt idx="0">
                  <c:v>-15</c:v>
                </c:pt>
                <c:pt idx="1">
                  <c:v>-15</c:v>
                </c:pt>
              </c:numCache>
            </c:numRef>
          </c:xVal>
          <c:yVal>
            <c:numRef>
              <c:f>'TEPLOTA VÝSTUPU 55°C'!$J$127:$K$127</c:f>
              <c:numCache>
                <c:formatCode>General</c:formatCode>
                <c:ptCount val="2"/>
                <c:pt idx="0">
                  <c:v>6.8993011097577126</c:v>
                </c:pt>
                <c:pt idx="1">
                  <c:v>6.8993011097577126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6B46-49AE-84D9-AE33354992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38201184"/>
        <c:axId val="1038209920"/>
      </c:scatterChart>
      <c:valAx>
        <c:axId val="1038201184"/>
        <c:scaling>
          <c:orientation val="minMax"/>
          <c:max val="20"/>
          <c:min val="-1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1"/>
                  <a:t>NEJVYŠŠÍ Venkovní teplota (°C)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8209920"/>
        <c:crosses val="autoZero"/>
        <c:crossBetween val="midCat"/>
        <c:majorUnit val="5"/>
        <c:minorUnit val="1"/>
      </c:valAx>
      <c:valAx>
        <c:axId val="1038209920"/>
        <c:scaling>
          <c:orientation val="minMax"/>
          <c:max val="2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1"/>
                  <a:t>Výkon (kW)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8201184"/>
        <c:crossesAt val="-25"/>
        <c:crossBetween val="midCat"/>
        <c:majorUnit val="1"/>
        <c:minorUnit val="1"/>
      </c:valAx>
      <c:spPr>
        <a:noFill/>
        <a:ln>
          <a:noFill/>
        </a:ln>
        <a:effectLst/>
      </c:spPr>
    </c:plotArea>
    <c:legend>
      <c:legendPos val="t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84624976943008723"/>
          <c:y val="0.12728332223385025"/>
          <c:w val="0.13207447119424889"/>
          <c:h val="6.31978840437326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484207</xdr:colOff>
      <xdr:row>18</xdr:row>
      <xdr:rowOff>35950</xdr:rowOff>
    </xdr:from>
    <xdr:to>
      <xdr:col>11</xdr:col>
      <xdr:colOff>392764</xdr:colOff>
      <xdr:row>41</xdr:row>
      <xdr:rowOff>32498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427827</xdr:colOff>
      <xdr:row>3</xdr:row>
      <xdr:rowOff>100852</xdr:rowOff>
    </xdr:from>
    <xdr:to>
      <xdr:col>10</xdr:col>
      <xdr:colOff>72838</xdr:colOff>
      <xdr:row>10</xdr:row>
      <xdr:rowOff>163088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3121" y="470646"/>
          <a:ext cx="3936864" cy="139573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</xdr:row>
      <xdr:rowOff>33618</xdr:rowOff>
    </xdr:from>
    <xdr:to>
      <xdr:col>12</xdr:col>
      <xdr:colOff>403412</xdr:colOff>
      <xdr:row>45</xdr:row>
      <xdr:rowOff>89647</xdr:rowOff>
    </xdr:to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FFFD5CA9-11AB-4282-8106-E3163C0C1917}"/>
            </a:ext>
          </a:extLst>
        </xdr:cNvPr>
        <xdr:cNvSpPr txBox="1"/>
      </xdr:nvSpPr>
      <xdr:spPr>
        <a:xfrm>
          <a:off x="0" y="8045824"/>
          <a:ext cx="12012706" cy="437029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POZNÁMKA:</a:t>
          </a:r>
          <a:r>
            <a:rPr lang="cs-CZ" sz="1100" baseline="0"/>
            <a:t> </a:t>
          </a:r>
          <a:br>
            <a:rPr lang="cs-CZ" sz="1100" baseline="0"/>
          </a:br>
          <a:r>
            <a:rPr lang="cs-CZ" sz="1100" baseline="0"/>
            <a:t>V případě nejasností či nalezení nefunčního prvku, nebo chyby nás prosím kontaktujte na: dokumentace@wolfcr.cz</a:t>
          </a:r>
          <a:endParaRPr lang="cs-CZ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484207</xdr:colOff>
      <xdr:row>18</xdr:row>
      <xdr:rowOff>35950</xdr:rowOff>
    </xdr:from>
    <xdr:to>
      <xdr:col>11</xdr:col>
      <xdr:colOff>392764</xdr:colOff>
      <xdr:row>41</xdr:row>
      <xdr:rowOff>32498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FCD938AE-F3C2-4F17-8576-859F84EA2F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427827</xdr:colOff>
      <xdr:row>3</xdr:row>
      <xdr:rowOff>100852</xdr:rowOff>
    </xdr:from>
    <xdr:to>
      <xdr:col>10</xdr:col>
      <xdr:colOff>72838</xdr:colOff>
      <xdr:row>10</xdr:row>
      <xdr:rowOff>163088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E447C092-DD1D-4103-946F-E665F13FD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4802" y="472327"/>
          <a:ext cx="3950311" cy="139573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</xdr:row>
      <xdr:rowOff>33618</xdr:rowOff>
    </xdr:from>
    <xdr:to>
      <xdr:col>12</xdr:col>
      <xdr:colOff>403412</xdr:colOff>
      <xdr:row>45</xdr:row>
      <xdr:rowOff>89647</xdr:rowOff>
    </xdr:to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A53D753B-7004-44C1-82FE-163ECC1D0E12}"/>
            </a:ext>
          </a:extLst>
        </xdr:cNvPr>
        <xdr:cNvSpPr txBox="1"/>
      </xdr:nvSpPr>
      <xdr:spPr>
        <a:xfrm>
          <a:off x="0" y="8045824"/>
          <a:ext cx="12012706" cy="437029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POZNÁMKA:</a:t>
          </a:r>
          <a:r>
            <a:rPr lang="cs-CZ" sz="1100" baseline="0"/>
            <a:t> </a:t>
          </a:r>
          <a:br>
            <a:rPr lang="cs-CZ" sz="1100" baseline="0"/>
          </a:br>
          <a:r>
            <a:rPr lang="cs-CZ" sz="1100" baseline="0"/>
            <a:t>V případě nejasností či nalezení nefunčního prvku, nebo chyby nás prosím kontaktujte na: dokumentace@wolfcr.cz</a:t>
          </a:r>
          <a:endParaRPr lang="cs-CZ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484207</xdr:colOff>
      <xdr:row>18</xdr:row>
      <xdr:rowOff>35950</xdr:rowOff>
    </xdr:from>
    <xdr:to>
      <xdr:col>11</xdr:col>
      <xdr:colOff>392764</xdr:colOff>
      <xdr:row>41</xdr:row>
      <xdr:rowOff>32498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FB2B8016-AD35-4102-9D96-C3D328116B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427827</xdr:colOff>
      <xdr:row>3</xdr:row>
      <xdr:rowOff>100852</xdr:rowOff>
    </xdr:from>
    <xdr:to>
      <xdr:col>10</xdr:col>
      <xdr:colOff>72838</xdr:colOff>
      <xdr:row>10</xdr:row>
      <xdr:rowOff>163088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C68A4EC5-6307-4818-98AD-E68361FD5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4802" y="472327"/>
          <a:ext cx="3950311" cy="1395736"/>
        </a:xfrm>
        <a:prstGeom prst="rect">
          <a:avLst/>
        </a:prstGeom>
      </xdr:spPr>
    </xdr:pic>
    <xdr:clientData/>
  </xdr:twoCellAnchor>
  <xdr:twoCellAnchor>
    <xdr:from>
      <xdr:col>0</xdr:col>
      <xdr:colOff>22412</xdr:colOff>
      <xdr:row>43</xdr:row>
      <xdr:rowOff>33617</xdr:rowOff>
    </xdr:from>
    <xdr:to>
      <xdr:col>13</xdr:col>
      <xdr:colOff>0</xdr:colOff>
      <xdr:row>45</xdr:row>
      <xdr:rowOff>130627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B6F79725-FCC0-4096-8FBC-E150C5CC8005}"/>
            </a:ext>
          </a:extLst>
        </xdr:cNvPr>
        <xdr:cNvSpPr txBox="1"/>
      </xdr:nvSpPr>
      <xdr:spPr>
        <a:xfrm>
          <a:off x="22412" y="7827788"/>
          <a:ext cx="12354645" cy="46712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>
              <a:solidFill>
                <a:sysClr val="windowText" lastClr="000000"/>
              </a:solidFill>
            </a:rPr>
            <a:t>POZNÁMKA:</a:t>
          </a:r>
          <a:r>
            <a:rPr lang="cs-CZ" sz="1100" baseline="0">
              <a:solidFill>
                <a:sysClr val="windowText" lastClr="000000"/>
              </a:solidFill>
            </a:rPr>
            <a:t> </a:t>
          </a:r>
          <a:br>
            <a:rPr lang="cs-CZ" sz="1100" baseline="0">
              <a:solidFill>
                <a:sysClr val="windowText" lastClr="000000"/>
              </a:solidFill>
            </a:rPr>
          </a:br>
          <a:r>
            <a:rPr lang="cs-CZ" sz="1100" baseline="0">
              <a:solidFill>
                <a:sysClr val="windowText" lastClr="000000"/>
              </a:solidFill>
            </a:rPr>
            <a:t>V případě nejasností či nalezení nefunčního prvku, nebo chyby nás prosím kontaktujte na: dokumentace@wolfcr.cz</a:t>
          </a:r>
          <a:endParaRPr lang="cs-CZ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DEC62-E67C-4F35-AC9F-7F7DE2704A70}">
  <sheetPr codeName="List1">
    <pageSetUpPr fitToPage="1"/>
  </sheetPr>
  <dimension ref="A1:FT168"/>
  <sheetViews>
    <sheetView zoomScale="85" zoomScaleNormal="85" workbookViewId="0">
      <selection activeCell="C6" sqref="C6"/>
    </sheetView>
  </sheetViews>
  <sheetFormatPr defaultColWidth="9.140625" defaultRowHeight="15"/>
  <cols>
    <col min="1" max="1" width="7.28515625" style="14" customWidth="1"/>
    <col min="2" max="2" width="44.85546875" style="14" customWidth="1"/>
    <col min="3" max="3" width="29.42578125" style="14" customWidth="1"/>
    <col min="4" max="4" width="12.5703125" style="14" customWidth="1"/>
    <col min="5" max="5" width="11.42578125" style="14" customWidth="1"/>
    <col min="6" max="9" width="9.140625" style="14"/>
    <col min="10" max="10" width="16.5703125" style="14" bestFit="1" customWidth="1"/>
    <col min="11" max="11" width="9.140625" style="14"/>
    <col min="12" max="12" width="6.5703125" style="14" customWidth="1"/>
    <col min="13" max="13" width="6.42578125" style="14" customWidth="1"/>
    <col min="14" max="14" width="9.140625" style="15"/>
    <col min="15" max="176" width="9.140625" style="16"/>
    <col min="177" max="16384" width="9.140625" style="14"/>
  </cols>
  <sheetData>
    <row r="1" spans="1:13" ht="9.9499999999999993" customHeight="1">
      <c r="A1" s="54" t="s">
        <v>56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ht="9.9499999999999993" customHeight="1">
      <c r="A2" s="57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3" ht="9.9499999999999993" customHeight="1" thickBot="1">
      <c r="A3" s="60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2"/>
    </row>
    <row r="4" spans="1:13">
      <c r="A4" s="1"/>
      <c r="B4" s="63" t="s">
        <v>0</v>
      </c>
      <c r="C4" s="63"/>
      <c r="D4" s="63"/>
      <c r="E4" s="12"/>
      <c r="F4" s="12"/>
      <c r="G4" s="12"/>
      <c r="H4" s="12"/>
      <c r="I4" s="12"/>
      <c r="J4" s="12"/>
      <c r="K4" s="12"/>
      <c r="L4" s="12"/>
      <c r="M4" s="2"/>
    </row>
    <row r="5" spans="1:13">
      <c r="A5" s="1"/>
      <c r="B5" s="63"/>
      <c r="C5" s="63"/>
      <c r="D5" s="63"/>
      <c r="E5" s="12"/>
      <c r="F5" s="12"/>
      <c r="G5" s="12"/>
      <c r="H5" s="12"/>
      <c r="I5" s="12"/>
      <c r="J5" s="12"/>
      <c r="K5" s="12"/>
      <c r="L5" s="12"/>
      <c r="M5" s="2"/>
    </row>
    <row r="6" spans="1:13">
      <c r="A6" s="64" t="s">
        <v>1</v>
      </c>
      <c r="B6" s="65"/>
      <c r="C6" s="3">
        <v>-12</v>
      </c>
      <c r="D6" s="9" t="s">
        <v>2</v>
      </c>
      <c r="E6" s="12"/>
      <c r="F6" s="12"/>
      <c r="G6" s="12"/>
      <c r="H6" s="12"/>
      <c r="I6" s="12"/>
      <c r="J6" s="12"/>
      <c r="K6" s="12"/>
      <c r="L6" s="12"/>
      <c r="M6" s="2"/>
    </row>
    <row r="7" spans="1:13">
      <c r="A7" s="64" t="s">
        <v>3</v>
      </c>
      <c r="B7" s="65"/>
      <c r="C7" s="3">
        <v>15</v>
      </c>
      <c r="D7" s="9" t="s">
        <v>2</v>
      </c>
      <c r="E7" s="12"/>
      <c r="F7" s="12"/>
      <c r="G7" s="12"/>
      <c r="H7" s="12"/>
      <c r="I7" s="12"/>
      <c r="J7" s="12"/>
      <c r="K7" s="12"/>
      <c r="L7" s="12"/>
      <c r="M7" s="2"/>
    </row>
    <row r="8" spans="1:13">
      <c r="A8" s="64" t="s">
        <v>4</v>
      </c>
      <c r="B8" s="65"/>
      <c r="C8" s="3">
        <v>13.3</v>
      </c>
      <c r="D8" s="9" t="s">
        <v>5</v>
      </c>
      <c r="E8" s="12"/>
      <c r="F8" s="12"/>
      <c r="G8" s="12"/>
      <c r="H8" s="12"/>
      <c r="I8" s="12"/>
      <c r="J8" s="12"/>
      <c r="K8" s="12"/>
      <c r="L8" s="12"/>
      <c r="M8" s="2"/>
    </row>
    <row r="9" spans="1:13">
      <c r="A9" s="11"/>
      <c r="B9" s="13" t="s">
        <v>6</v>
      </c>
      <c r="C9" s="3">
        <v>5</v>
      </c>
      <c r="D9" s="9" t="s">
        <v>7</v>
      </c>
      <c r="E9" s="12"/>
      <c r="F9" s="12"/>
      <c r="G9" s="12"/>
      <c r="H9" s="12"/>
      <c r="I9" s="12"/>
      <c r="J9" s="12"/>
      <c r="K9" s="12"/>
      <c r="L9" s="12"/>
      <c r="M9" s="2"/>
    </row>
    <row r="10" spans="1:13">
      <c r="A10" s="64" t="s">
        <v>8</v>
      </c>
      <c r="B10" s="65"/>
      <c r="C10" s="3" t="s">
        <v>9</v>
      </c>
      <c r="D10" s="9" t="s">
        <v>7</v>
      </c>
      <c r="E10" s="12"/>
      <c r="F10" s="12"/>
      <c r="G10" s="12"/>
      <c r="H10" s="12"/>
      <c r="I10" s="12"/>
      <c r="J10" s="12"/>
      <c r="K10" s="12"/>
      <c r="L10" s="12"/>
      <c r="M10" s="2"/>
    </row>
    <row r="11" spans="1:13">
      <c r="A11" s="4"/>
      <c r="B11" s="13" t="s">
        <v>10</v>
      </c>
      <c r="C11" s="43">
        <f>D64</f>
        <v>14.55</v>
      </c>
      <c r="D11" s="9" t="s">
        <v>5</v>
      </c>
      <c r="E11" s="12"/>
      <c r="F11" s="12"/>
      <c r="G11" s="12"/>
      <c r="H11" s="12"/>
      <c r="I11" s="12"/>
      <c r="J11" s="12"/>
      <c r="K11" s="12"/>
      <c r="L11" s="12"/>
      <c r="M11" s="2"/>
    </row>
    <row r="12" spans="1:13" ht="15" customHeight="1">
      <c r="A12" s="5"/>
      <c r="B12" s="10"/>
      <c r="C12" s="10"/>
      <c r="D12" s="10"/>
      <c r="E12" s="51" t="s">
        <v>54</v>
      </c>
      <c r="F12" s="51"/>
      <c r="G12" s="51"/>
      <c r="H12" s="51"/>
      <c r="I12" s="51"/>
      <c r="J12" s="51"/>
      <c r="K12" s="51"/>
      <c r="L12" s="51"/>
      <c r="M12" s="2"/>
    </row>
    <row r="13" spans="1:13">
      <c r="A13" s="1"/>
      <c r="B13" s="52" t="s">
        <v>11</v>
      </c>
      <c r="C13" s="53"/>
      <c r="D13" s="53"/>
      <c r="E13" s="51"/>
      <c r="F13" s="51"/>
      <c r="G13" s="51"/>
      <c r="H13" s="51"/>
      <c r="I13" s="51"/>
      <c r="J13" s="51"/>
      <c r="K13" s="51"/>
      <c r="L13" s="51"/>
      <c r="M13" s="2"/>
    </row>
    <row r="14" spans="1:13">
      <c r="A14" s="1"/>
      <c r="B14" s="53"/>
      <c r="C14" s="53"/>
      <c r="D14" s="53"/>
      <c r="E14" s="51"/>
      <c r="F14" s="51"/>
      <c r="G14" s="51"/>
      <c r="H14" s="51"/>
      <c r="I14" s="51"/>
      <c r="J14" s="51"/>
      <c r="K14" s="51"/>
      <c r="L14" s="51"/>
      <c r="M14" s="2"/>
    </row>
    <row r="15" spans="1:13">
      <c r="A15" s="1"/>
      <c r="B15" s="53"/>
      <c r="C15" s="53"/>
      <c r="D15" s="53"/>
      <c r="E15" s="51"/>
      <c r="F15" s="51"/>
      <c r="G15" s="51"/>
      <c r="H15" s="51"/>
      <c r="I15" s="51"/>
      <c r="J15" s="51"/>
      <c r="K15" s="51"/>
      <c r="L15" s="51"/>
      <c r="M15" s="2"/>
    </row>
    <row r="16" spans="1:13">
      <c r="A16" s="1"/>
      <c r="B16" s="53"/>
      <c r="C16" s="53"/>
      <c r="D16" s="53"/>
      <c r="E16" s="51"/>
      <c r="F16" s="51"/>
      <c r="G16" s="51"/>
      <c r="H16" s="51"/>
      <c r="I16" s="51"/>
      <c r="J16" s="51"/>
      <c r="K16" s="51"/>
      <c r="L16" s="51"/>
      <c r="M16" s="2"/>
    </row>
    <row r="17" spans="1:13">
      <c r="A17" s="1"/>
      <c r="B17" s="53"/>
      <c r="C17" s="53"/>
      <c r="D17" s="53"/>
      <c r="E17" s="51"/>
      <c r="F17" s="51"/>
      <c r="G17" s="51"/>
      <c r="H17" s="51"/>
      <c r="I17" s="51"/>
      <c r="J17" s="51"/>
      <c r="K17" s="51"/>
      <c r="L17" s="51"/>
      <c r="M17" s="2"/>
    </row>
    <row r="18" spans="1:13">
      <c r="A18" s="1"/>
      <c r="B18" s="53"/>
      <c r="C18" s="53"/>
      <c r="D18" s="53"/>
      <c r="E18" s="51"/>
      <c r="F18" s="51"/>
      <c r="G18" s="51"/>
      <c r="H18" s="51"/>
      <c r="I18" s="51"/>
      <c r="J18" s="51"/>
      <c r="K18" s="51"/>
      <c r="L18" s="51"/>
      <c r="M18" s="2"/>
    </row>
    <row r="19" spans="1:13">
      <c r="A19" s="1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2"/>
    </row>
    <row r="20" spans="1:13">
      <c r="A20" s="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2"/>
    </row>
    <row r="21" spans="1:13">
      <c r="A21" s="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2"/>
    </row>
    <row r="22" spans="1:13">
      <c r="A22" s="1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2"/>
    </row>
    <row r="23" spans="1:13">
      <c r="A23" s="1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2"/>
    </row>
    <row r="24" spans="1:13">
      <c r="A24" s="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2"/>
    </row>
    <row r="25" spans="1:13">
      <c r="A25" s="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2"/>
    </row>
    <row r="26" spans="1:13">
      <c r="A26" s="1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2"/>
    </row>
    <row r="27" spans="1:13">
      <c r="A27" s="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2"/>
    </row>
    <row r="28" spans="1:13">
      <c r="A28" s="1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2"/>
    </row>
    <row r="29" spans="1:13">
      <c r="A29" s="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2"/>
    </row>
    <row r="30" spans="1:13">
      <c r="A30" s="1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2"/>
    </row>
    <row r="31" spans="1:13">
      <c r="A31" s="1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2"/>
    </row>
    <row r="32" spans="1:13">
      <c r="A32" s="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2"/>
    </row>
    <row r="33" spans="1:13">
      <c r="A33" s="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2"/>
    </row>
    <row r="34" spans="1:13">
      <c r="A34" s="1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2"/>
    </row>
    <row r="35" spans="1:13">
      <c r="A35" s="1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2"/>
    </row>
    <row r="36" spans="1:13">
      <c r="A36" s="1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2"/>
    </row>
    <row r="37" spans="1:13">
      <c r="A37" s="1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2"/>
    </row>
    <row r="38" spans="1:13">
      <c r="A38" s="1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2"/>
    </row>
    <row r="39" spans="1:13">
      <c r="A39" s="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2"/>
    </row>
    <row r="40" spans="1:13">
      <c r="A40" s="1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2"/>
    </row>
    <row r="41" spans="1:13">
      <c r="A41" s="1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2"/>
    </row>
    <row r="42" spans="1:13">
      <c r="A42" s="1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2"/>
    </row>
    <row r="43" spans="1:13" ht="15.75" thickBot="1">
      <c r="A43" s="6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8"/>
    </row>
    <row r="44" spans="1:13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</row>
    <row r="45" spans="1:13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</row>
    <row r="46" spans="1:13" s="16" customFormat="1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</row>
    <row r="47" spans="1:13" s="16" customFormat="1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</row>
    <row r="48" spans="1:13" s="16" customFormat="1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</row>
    <row r="49" spans="1:13" s="16" customFormat="1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</row>
    <row r="50" spans="1:13" s="16" customFormat="1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</row>
    <row r="51" spans="1:13" s="16" customFormat="1">
      <c r="A51" s="18"/>
      <c r="B51" s="18"/>
      <c r="C51" s="18"/>
    </row>
    <row r="52" spans="1:13" s="16" customFormat="1" ht="24">
      <c r="A52" s="44" t="s">
        <v>23</v>
      </c>
      <c r="B52" s="19" t="s">
        <v>20</v>
      </c>
      <c r="C52" s="19" t="s">
        <v>38</v>
      </c>
      <c r="D52" s="19" t="s">
        <v>37</v>
      </c>
      <c r="E52" s="47" t="s">
        <v>32</v>
      </c>
      <c r="F52" s="47"/>
      <c r="G52" s="47"/>
      <c r="H52" s="47"/>
    </row>
    <row r="53" spans="1:13" s="16" customFormat="1">
      <c r="A53" s="44"/>
      <c r="B53" s="20">
        <v>-20</v>
      </c>
      <c r="C53" s="20"/>
      <c r="D53" s="21">
        <v>8.23</v>
      </c>
      <c r="E53" s="50" t="s">
        <v>33</v>
      </c>
      <c r="F53" s="50"/>
      <c r="G53" s="22" t="s">
        <v>9</v>
      </c>
    </row>
    <row r="54" spans="1:13" s="16" customFormat="1">
      <c r="A54" s="44"/>
      <c r="B54" s="23">
        <v>-15</v>
      </c>
      <c r="C54" s="24"/>
      <c r="D54" s="21">
        <v>9.5399999999999991</v>
      </c>
      <c r="E54" s="50"/>
      <c r="F54" s="50"/>
      <c r="G54" s="22" t="s">
        <v>15</v>
      </c>
    </row>
    <row r="55" spans="1:13" s="16" customFormat="1">
      <c r="A55" s="44"/>
      <c r="B55" s="23">
        <v>-7</v>
      </c>
      <c r="C55" s="24"/>
      <c r="D55" s="25">
        <v>10.87</v>
      </c>
      <c r="E55" s="50" t="s">
        <v>34</v>
      </c>
      <c r="F55" s="50"/>
      <c r="G55" s="22">
        <v>15</v>
      </c>
    </row>
    <row r="56" spans="1:13" s="16" customFormat="1">
      <c r="A56" s="44"/>
      <c r="B56" s="23">
        <v>2</v>
      </c>
      <c r="C56" s="24"/>
      <c r="D56" s="25">
        <v>12.21</v>
      </c>
      <c r="E56" s="50"/>
      <c r="F56" s="50"/>
      <c r="G56" s="22">
        <v>20</v>
      </c>
    </row>
    <row r="57" spans="1:13" s="16" customFormat="1">
      <c r="A57" s="44"/>
      <c r="B57" s="23">
        <v>7</v>
      </c>
      <c r="C57" s="24"/>
      <c r="D57" s="25">
        <v>14.26</v>
      </c>
      <c r="E57" s="50" t="s">
        <v>35</v>
      </c>
      <c r="F57" s="50"/>
      <c r="G57" s="22">
        <v>-12</v>
      </c>
    </row>
    <row r="58" spans="1:13" s="16" customFormat="1">
      <c r="A58" s="44"/>
      <c r="B58" s="23">
        <v>10</v>
      </c>
      <c r="C58" s="24"/>
      <c r="D58" s="25">
        <v>19.53</v>
      </c>
      <c r="E58" s="50"/>
      <c r="F58" s="50"/>
      <c r="G58" s="22">
        <v>-15</v>
      </c>
    </row>
    <row r="59" spans="1:13" s="16" customFormat="1">
      <c r="A59" s="44"/>
      <c r="B59" s="23">
        <v>15</v>
      </c>
      <c r="C59" s="24"/>
      <c r="D59" s="25">
        <v>22.54</v>
      </c>
      <c r="E59" s="50"/>
      <c r="F59" s="50"/>
      <c r="G59" s="22">
        <v>-17</v>
      </c>
    </row>
    <row r="60" spans="1:13" s="16" customFormat="1">
      <c r="A60" s="44"/>
      <c r="B60" s="23">
        <v>25</v>
      </c>
      <c r="C60" s="24"/>
      <c r="D60" s="25">
        <v>25.57</v>
      </c>
      <c r="E60" s="50"/>
      <c r="F60" s="50"/>
      <c r="G60" s="22">
        <v>-20</v>
      </c>
    </row>
    <row r="61" spans="1:13" s="16" customFormat="1">
      <c r="A61" s="44"/>
      <c r="B61" s="23">
        <v>35</v>
      </c>
      <c r="C61" s="24"/>
      <c r="D61" s="25">
        <v>27.79</v>
      </c>
    </row>
    <row r="62" spans="1:13" s="16" customFormat="1" ht="15" customHeight="1">
      <c r="A62" s="44" t="s">
        <v>24</v>
      </c>
      <c r="B62" s="22" t="s">
        <v>25</v>
      </c>
      <c r="C62" s="26" t="s">
        <v>12</v>
      </c>
      <c r="D62" s="26" t="s">
        <v>13</v>
      </c>
      <c r="E62" s="22"/>
      <c r="F62" s="49" t="s">
        <v>30</v>
      </c>
      <c r="G62" s="17" t="s">
        <v>12</v>
      </c>
      <c r="H62" s="17" t="s">
        <v>13</v>
      </c>
    </row>
    <row r="63" spans="1:13" s="16" customFormat="1" ht="15" customHeight="1">
      <c r="A63" s="44"/>
      <c r="B63" s="27" t="s">
        <v>14</v>
      </c>
      <c r="C63" s="26">
        <f>C7</f>
        <v>15</v>
      </c>
      <c r="D63" s="26">
        <f>C6</f>
        <v>-12</v>
      </c>
      <c r="E63" s="26" t="s">
        <v>2</v>
      </c>
      <c r="F63" s="49"/>
      <c r="G63" s="28">
        <v>-15</v>
      </c>
      <c r="H63" s="17">
        <f>D64</f>
        <v>14.55</v>
      </c>
    </row>
    <row r="64" spans="1:13" s="16" customFormat="1" ht="15.75" customHeight="1">
      <c r="A64" s="44"/>
      <c r="B64" s="27" t="s">
        <v>4</v>
      </c>
      <c r="C64" s="29">
        <v>0</v>
      </c>
      <c r="D64" s="26">
        <f>IF(C10="OTOPNÁ TĚLESA",(C8+0.25*C9)*1.1,(C8+0.25*C9*1))</f>
        <v>14.55</v>
      </c>
      <c r="E64" s="26" t="s">
        <v>5</v>
      </c>
      <c r="F64" s="49"/>
      <c r="G64" s="17">
        <f>D63</f>
        <v>-12</v>
      </c>
      <c r="H64" s="17">
        <f>D64</f>
        <v>14.55</v>
      </c>
    </row>
    <row r="65" spans="1:10" s="16" customFormat="1" ht="15" customHeight="1">
      <c r="A65" s="44"/>
      <c r="B65" s="47" t="s">
        <v>26</v>
      </c>
      <c r="C65" s="47"/>
      <c r="D65" s="47"/>
      <c r="E65" s="47"/>
      <c r="F65" s="49" t="s">
        <v>31</v>
      </c>
      <c r="G65" s="17" t="s">
        <v>12</v>
      </c>
      <c r="H65" s="17" t="s">
        <v>13</v>
      </c>
    </row>
    <row r="66" spans="1:10" s="16" customFormat="1" ht="15" customHeight="1">
      <c r="A66" s="44"/>
      <c r="B66" s="17" t="s">
        <v>12</v>
      </c>
      <c r="C66" s="17">
        <f>C63</f>
        <v>15</v>
      </c>
      <c r="D66" s="30">
        <f>D63</f>
        <v>-12</v>
      </c>
      <c r="E66" s="17">
        <f>D63</f>
        <v>-12</v>
      </c>
      <c r="F66" s="49"/>
      <c r="G66" s="28">
        <f>G64</f>
        <v>-12</v>
      </c>
      <c r="H66" s="17">
        <f>H63</f>
        <v>14.55</v>
      </c>
    </row>
    <row r="67" spans="1:10" s="16" customFormat="1" ht="15.75" customHeight="1">
      <c r="A67" s="44"/>
      <c r="B67" s="17" t="s">
        <v>13</v>
      </c>
      <c r="C67" s="30">
        <f>C64</f>
        <v>0</v>
      </c>
      <c r="D67" s="17">
        <f>D64</f>
        <v>14.55</v>
      </c>
      <c r="E67" s="30">
        <f>C64</f>
        <v>0</v>
      </c>
      <c r="F67" s="49"/>
      <c r="G67" s="17">
        <f>G64</f>
        <v>-12</v>
      </c>
      <c r="H67" s="17">
        <v>0</v>
      </c>
    </row>
    <row r="68" spans="1:10" s="16" customFormat="1" ht="15" customHeight="1">
      <c r="A68" s="44"/>
      <c r="B68" s="47" t="s">
        <v>27</v>
      </c>
      <c r="C68" s="47"/>
      <c r="D68" s="47"/>
      <c r="E68" s="47"/>
    </row>
    <row r="69" spans="1:10" s="16" customFormat="1" ht="15" customHeight="1">
      <c r="A69" s="44"/>
      <c r="B69" s="17" t="s">
        <v>28</v>
      </c>
      <c r="C69" s="31" t="s">
        <v>12</v>
      </c>
      <c r="D69" s="32" t="s">
        <v>13</v>
      </c>
      <c r="E69" s="45"/>
    </row>
    <row r="70" spans="1:10" s="16" customFormat="1" ht="15" customHeight="1">
      <c r="A70" s="44"/>
      <c r="B70" s="31">
        <v>1</v>
      </c>
      <c r="C70" s="31">
        <f>C63</f>
        <v>15</v>
      </c>
      <c r="D70" s="32">
        <f>C64</f>
        <v>0</v>
      </c>
      <c r="E70" s="45"/>
    </row>
    <row r="71" spans="1:10" s="16" customFormat="1" ht="15.75" customHeight="1">
      <c r="A71" s="44"/>
      <c r="B71" s="31">
        <v>2</v>
      </c>
      <c r="C71" s="31">
        <f>D63</f>
        <v>-12</v>
      </c>
      <c r="D71" s="31">
        <f>D64</f>
        <v>14.55</v>
      </c>
      <c r="E71" s="45"/>
    </row>
    <row r="72" spans="1:10" s="16" customFormat="1">
      <c r="A72" s="44"/>
      <c r="B72" s="33"/>
      <c r="C72" s="33" t="s">
        <v>16</v>
      </c>
      <c r="D72" s="33" t="s">
        <v>17</v>
      </c>
      <c r="E72" s="45"/>
    </row>
    <row r="73" spans="1:10" s="16" customFormat="1">
      <c r="A73" s="44"/>
      <c r="B73" s="17" t="s">
        <v>29</v>
      </c>
      <c r="C73" s="34" cm="1">
        <f t="array" ref="C73:D73">LINEST(D70:D71,C70:C71,1)</f>
        <v>-0.53888888888888897</v>
      </c>
      <c r="D73" s="35">
        <v>8.0833333333333339</v>
      </c>
      <c r="E73" s="45"/>
    </row>
    <row r="74" spans="1:10" s="16" customFormat="1" ht="15" customHeight="1">
      <c r="A74" s="44" t="s">
        <v>36</v>
      </c>
      <c r="B74" s="48" t="s">
        <v>38</v>
      </c>
      <c r="C74" s="48"/>
      <c r="D74" s="48" t="s">
        <v>37</v>
      </c>
      <c r="E74" s="48"/>
      <c r="F74" s="44"/>
      <c r="G74" s="44"/>
      <c r="H74" s="44"/>
      <c r="I74" s="44"/>
      <c r="J74" s="44"/>
    </row>
    <row r="75" spans="1:10" s="16" customFormat="1" ht="15" customHeight="1">
      <c r="A75" s="44"/>
      <c r="B75" s="29" t="s">
        <v>12</v>
      </c>
      <c r="C75" s="29" t="s">
        <v>13</v>
      </c>
      <c r="D75" s="29" t="s">
        <v>12</v>
      </c>
      <c r="E75" s="29" t="s">
        <v>13</v>
      </c>
      <c r="F75" s="44"/>
      <c r="G75" s="44"/>
      <c r="H75" s="44"/>
      <c r="I75" s="44"/>
      <c r="J75" s="44"/>
    </row>
    <row r="76" spans="1:10" s="16" customFormat="1" ht="15" customHeight="1">
      <c r="A76" s="44"/>
      <c r="B76" s="36">
        <f>B77</f>
        <v>15.000000000000002</v>
      </c>
      <c r="C76" s="37">
        <f>C77</f>
        <v>0</v>
      </c>
      <c r="D76" s="36">
        <f>D77</f>
        <v>-5.5670436187399028</v>
      </c>
      <c r="E76" s="37">
        <f>E77</f>
        <v>11.08335128343206</v>
      </c>
      <c r="F76" s="44"/>
      <c r="G76" s="44"/>
      <c r="H76" s="44"/>
      <c r="I76" s="44"/>
      <c r="J76" s="44"/>
    </row>
    <row r="77" spans="1:10" s="16" customFormat="1" ht="15" customHeight="1">
      <c r="A77" s="44"/>
      <c r="B77" s="38">
        <f>J89</f>
        <v>15.000000000000002</v>
      </c>
      <c r="C77" s="37">
        <f>J88</f>
        <v>0</v>
      </c>
      <c r="D77" s="36">
        <f>J100</f>
        <v>-5.5670436187399028</v>
      </c>
      <c r="E77" s="39">
        <f>J99</f>
        <v>11.08335128343206</v>
      </c>
      <c r="F77" s="44"/>
      <c r="G77" s="44"/>
      <c r="H77" s="44"/>
      <c r="I77" s="44"/>
      <c r="J77" s="44"/>
    </row>
    <row r="78" spans="1:10" s="16" customFormat="1" ht="15" customHeight="1">
      <c r="A78" s="44"/>
      <c r="B78" s="36">
        <f>B77</f>
        <v>15.000000000000002</v>
      </c>
      <c r="C78" s="37">
        <v>0</v>
      </c>
      <c r="D78" s="36">
        <f>D77</f>
        <v>-5.5670436187399028</v>
      </c>
      <c r="E78" s="37">
        <v>0</v>
      </c>
      <c r="F78" s="44"/>
      <c r="G78" s="44"/>
      <c r="H78" s="44"/>
      <c r="I78" s="44"/>
      <c r="J78" s="44"/>
    </row>
    <row r="79" spans="1:10" s="16" customFormat="1" ht="15" customHeight="1">
      <c r="A79" s="44"/>
      <c r="B79" s="45" t="s">
        <v>39</v>
      </c>
      <c r="C79" s="45"/>
      <c r="D79" s="45"/>
      <c r="E79" s="45"/>
      <c r="F79" s="45"/>
      <c r="G79" s="45"/>
      <c r="H79" s="45"/>
      <c r="I79" s="45"/>
      <c r="J79" s="45"/>
    </row>
    <row r="80" spans="1:10" s="16" customFormat="1" ht="15" customHeight="1">
      <c r="A80" s="44"/>
      <c r="B80" s="16" t="s">
        <v>41</v>
      </c>
      <c r="C80" s="16" t="s">
        <v>42</v>
      </c>
      <c r="D80" s="16" t="s">
        <v>13</v>
      </c>
      <c r="E80" s="16" t="s">
        <v>18</v>
      </c>
      <c r="F80" s="16" t="s">
        <v>19</v>
      </c>
      <c r="G80" s="16" t="s">
        <v>43</v>
      </c>
      <c r="H80" s="45" t="s">
        <v>44</v>
      </c>
      <c r="I80" s="45"/>
      <c r="J80" s="45"/>
    </row>
    <row r="81" spans="1:10" s="16" customFormat="1" ht="15" customHeight="1">
      <c r="A81" s="44"/>
      <c r="B81" s="16">
        <f t="shared" ref="B81:C89" si="0">B53</f>
        <v>-20</v>
      </c>
      <c r="C81" s="16">
        <f t="shared" si="0"/>
        <v>0</v>
      </c>
      <c r="D81" s="16">
        <f>$C$73*B81+$D$73</f>
        <v>18.861111111111114</v>
      </c>
      <c r="E81" s="16">
        <f>D81-C81</f>
        <v>18.861111111111114</v>
      </c>
      <c r="F81" s="16">
        <f>IF(SIGN(E81*E82)=1,0,1)</f>
        <v>0</v>
      </c>
      <c r="G81" s="46">
        <f>MATCH(1,F81:F89,0)</f>
        <v>6</v>
      </c>
      <c r="H81" s="16" t="s">
        <v>12</v>
      </c>
      <c r="I81" s="16" t="s">
        <v>45</v>
      </c>
      <c r="J81" s="16" t="s">
        <v>46</v>
      </c>
    </row>
    <row r="82" spans="1:10" s="16" customFormat="1" ht="15" customHeight="1">
      <c r="A82" s="44"/>
      <c r="B82" s="16">
        <f t="shared" si="0"/>
        <v>-15</v>
      </c>
      <c r="C82" s="16">
        <f t="shared" si="0"/>
        <v>0</v>
      </c>
      <c r="D82" s="16">
        <f t="shared" ref="D82:D89" si="1">$C$73*B82+$D$73</f>
        <v>16.166666666666668</v>
      </c>
      <c r="E82" s="16">
        <f t="shared" ref="E82:E89" si="2">D82-C82</f>
        <v>16.166666666666668</v>
      </c>
      <c r="F82" s="16">
        <f t="shared" ref="F82:F88" si="3">IF(SIGN(E82*E83)=1,0,1)</f>
        <v>0</v>
      </c>
      <c r="G82" s="46"/>
      <c r="H82" s="16">
        <f>INDEX(B81:B89,G81)</f>
        <v>10</v>
      </c>
      <c r="I82" s="16">
        <f>INDEX(C81:C89,G81)</f>
        <v>0</v>
      </c>
      <c r="J82" s="16">
        <f>INDEX(D81:D89,G81)</f>
        <v>2.6944444444444446</v>
      </c>
    </row>
    <row r="83" spans="1:10" s="16" customFormat="1" ht="15" customHeight="1">
      <c r="A83" s="44"/>
      <c r="B83" s="16">
        <f t="shared" si="0"/>
        <v>-7</v>
      </c>
      <c r="C83" s="16">
        <f t="shared" si="0"/>
        <v>0</v>
      </c>
      <c r="D83" s="16">
        <f t="shared" si="1"/>
        <v>11.855555555555558</v>
      </c>
      <c r="E83" s="16">
        <f t="shared" si="2"/>
        <v>11.855555555555558</v>
      </c>
      <c r="F83" s="16">
        <f t="shared" si="3"/>
        <v>0</v>
      </c>
      <c r="G83" s="46"/>
      <c r="H83" s="16">
        <f>INDEX(B81:B89,G81+1)</f>
        <v>15</v>
      </c>
      <c r="I83" s="16">
        <f>INDEX(C81:C89,G81+1)</f>
        <v>0</v>
      </c>
      <c r="J83" s="16">
        <f>INDEX(D81:D89,G81+1)</f>
        <v>0</v>
      </c>
    </row>
    <row r="84" spans="1:10" s="16" customFormat="1" ht="15" customHeight="1">
      <c r="A84" s="44"/>
      <c r="B84" s="16">
        <f t="shared" si="0"/>
        <v>2</v>
      </c>
      <c r="C84" s="16">
        <f t="shared" si="0"/>
        <v>0</v>
      </c>
      <c r="D84" s="16">
        <f t="shared" si="1"/>
        <v>7.0055555555555564</v>
      </c>
      <c r="E84" s="16">
        <f t="shared" si="2"/>
        <v>7.0055555555555564</v>
      </c>
      <c r="F84" s="16">
        <f t="shared" si="3"/>
        <v>0</v>
      </c>
      <c r="G84" s="46"/>
      <c r="H84" s="45" t="s">
        <v>47</v>
      </c>
      <c r="I84" s="45"/>
      <c r="J84" s="45"/>
    </row>
    <row r="85" spans="1:10" s="16" customFormat="1">
      <c r="A85" s="44"/>
      <c r="B85" s="16">
        <f t="shared" si="0"/>
        <v>7</v>
      </c>
      <c r="C85" s="16">
        <f t="shared" si="0"/>
        <v>0</v>
      </c>
      <c r="D85" s="16">
        <f t="shared" si="1"/>
        <v>4.3111111111111109</v>
      </c>
      <c r="E85" s="16">
        <f t="shared" si="2"/>
        <v>4.3111111111111109</v>
      </c>
      <c r="F85" s="16">
        <f t="shared" si="3"/>
        <v>0</v>
      </c>
      <c r="G85" s="46"/>
      <c r="H85" s="31" t="s">
        <v>21</v>
      </c>
      <c r="I85" s="16">
        <f>SLOPE(I82:I83,H82:H83)</f>
        <v>0</v>
      </c>
      <c r="J85" s="16">
        <f>SLOPE(J82:J83,H82:H83)</f>
        <v>-0.53888888888888897</v>
      </c>
    </row>
    <row r="86" spans="1:10" s="16" customFormat="1">
      <c r="A86" s="44"/>
      <c r="B86" s="16">
        <f t="shared" si="0"/>
        <v>10</v>
      </c>
      <c r="C86" s="16">
        <f t="shared" si="0"/>
        <v>0</v>
      </c>
      <c r="D86" s="16">
        <f t="shared" si="1"/>
        <v>2.6944444444444446</v>
      </c>
      <c r="E86" s="16">
        <f t="shared" si="2"/>
        <v>2.6944444444444446</v>
      </c>
      <c r="F86" s="16">
        <f t="shared" si="3"/>
        <v>1</v>
      </c>
      <c r="G86" s="46"/>
      <c r="H86" s="31" t="s">
        <v>22</v>
      </c>
      <c r="I86" s="16">
        <f>INTERCEPT(I82:I83,H82:H83)</f>
        <v>0</v>
      </c>
      <c r="J86" s="16">
        <f>INTERCEPT(J82:J83,H82:H83)</f>
        <v>8.0833333333333357</v>
      </c>
    </row>
    <row r="87" spans="1:10" s="16" customFormat="1">
      <c r="A87" s="44"/>
      <c r="B87" s="16">
        <f t="shared" si="0"/>
        <v>15</v>
      </c>
      <c r="C87" s="16">
        <f t="shared" si="0"/>
        <v>0</v>
      </c>
      <c r="D87" s="16">
        <f t="shared" si="1"/>
        <v>0</v>
      </c>
      <c r="E87" s="16">
        <f t="shared" si="2"/>
        <v>0</v>
      </c>
      <c r="F87" s="16">
        <f t="shared" si="3"/>
        <v>1</v>
      </c>
      <c r="G87" s="46"/>
      <c r="H87" s="45" t="s">
        <v>48</v>
      </c>
      <c r="I87" s="45"/>
      <c r="J87" s="45"/>
    </row>
    <row r="88" spans="1:10" s="16" customFormat="1">
      <c r="A88" s="44"/>
      <c r="B88" s="16">
        <f t="shared" si="0"/>
        <v>25</v>
      </c>
      <c r="C88" s="16">
        <f t="shared" si="0"/>
        <v>0</v>
      </c>
      <c r="D88" s="16">
        <f t="shared" si="1"/>
        <v>-5.3888888888888911</v>
      </c>
      <c r="E88" s="16">
        <f t="shared" si="2"/>
        <v>-5.3888888888888911</v>
      </c>
      <c r="F88" s="16">
        <f t="shared" si="3"/>
        <v>0</v>
      </c>
      <c r="G88" s="46"/>
      <c r="H88" s="45" t="s">
        <v>49</v>
      </c>
      <c r="I88" s="45"/>
      <c r="J88" s="40">
        <f>(J85*I86-I85*J86)/(J85-I85)</f>
        <v>0</v>
      </c>
    </row>
    <row r="89" spans="1:10" s="16" customFormat="1">
      <c r="A89" s="44"/>
      <c r="B89" s="16">
        <f t="shared" si="0"/>
        <v>35</v>
      </c>
      <c r="C89" s="16">
        <f t="shared" si="0"/>
        <v>0</v>
      </c>
      <c r="D89" s="16">
        <f t="shared" si="1"/>
        <v>-10.77777777777778</v>
      </c>
      <c r="E89" s="16">
        <f t="shared" si="2"/>
        <v>-10.77777777777778</v>
      </c>
      <c r="F89" s="16">
        <f>H67</f>
        <v>0</v>
      </c>
      <c r="G89" s="46"/>
      <c r="H89" s="45" t="s">
        <v>50</v>
      </c>
      <c r="I89" s="45"/>
      <c r="J89" s="40">
        <f>(J88-J86)/J85</f>
        <v>15.000000000000002</v>
      </c>
    </row>
    <row r="90" spans="1:10" s="16" customFormat="1">
      <c r="A90" s="44"/>
      <c r="B90" s="45" t="s">
        <v>40</v>
      </c>
      <c r="C90" s="45"/>
      <c r="D90" s="45"/>
      <c r="E90" s="45"/>
      <c r="F90" s="45"/>
      <c r="G90" s="45"/>
      <c r="H90" s="45"/>
      <c r="I90" s="45"/>
      <c r="J90" s="45"/>
    </row>
    <row r="91" spans="1:10" s="16" customFormat="1">
      <c r="A91" s="44"/>
      <c r="B91" s="16" t="s">
        <v>41</v>
      </c>
      <c r="C91" s="16" t="s">
        <v>42</v>
      </c>
      <c r="D91" s="16" t="s">
        <v>13</v>
      </c>
      <c r="E91" s="16" t="s">
        <v>18</v>
      </c>
      <c r="F91" s="16" t="s">
        <v>19</v>
      </c>
      <c r="G91" s="16" t="s">
        <v>43</v>
      </c>
      <c r="H91" s="45" t="s">
        <v>44</v>
      </c>
      <c r="I91" s="45"/>
      <c r="J91" s="45"/>
    </row>
    <row r="92" spans="1:10" s="16" customFormat="1">
      <c r="A92" s="44"/>
      <c r="B92" s="16">
        <f>B53</f>
        <v>-20</v>
      </c>
      <c r="C92" s="16">
        <f>D53</f>
        <v>8.23</v>
      </c>
      <c r="D92" s="16">
        <f>$C$73*B92+$D$73</f>
        <v>18.861111111111114</v>
      </c>
      <c r="E92" s="16">
        <f>D92-C92</f>
        <v>10.631111111111114</v>
      </c>
      <c r="F92" s="16">
        <f>IF(SIGN(E92*E93)=1,0,1)</f>
        <v>0</v>
      </c>
      <c r="G92" s="46">
        <f>MATCH(1,F92:F100,0)</f>
        <v>3</v>
      </c>
      <c r="H92" s="16" t="s">
        <v>12</v>
      </c>
      <c r="I92" s="16" t="s">
        <v>45</v>
      </c>
      <c r="J92" s="16" t="s">
        <v>46</v>
      </c>
    </row>
    <row r="93" spans="1:10" s="16" customFormat="1">
      <c r="A93" s="44"/>
      <c r="B93" s="16">
        <f t="shared" ref="B93:B100" si="4">B54</f>
        <v>-15</v>
      </c>
      <c r="C93" s="16">
        <f t="shared" ref="C93:C100" si="5">D54</f>
        <v>9.5399999999999991</v>
      </c>
      <c r="D93" s="16">
        <f t="shared" ref="D93:D100" si="6">$C$73*B93+$D$73</f>
        <v>16.166666666666668</v>
      </c>
      <c r="E93" s="16">
        <f t="shared" ref="E93:E100" si="7">D93-C93</f>
        <v>6.6266666666666687</v>
      </c>
      <c r="F93" s="16">
        <f t="shared" ref="F93:F99" si="8">IF(SIGN(E93*E94)=1,0,1)</f>
        <v>0</v>
      </c>
      <c r="G93" s="46"/>
      <c r="H93" s="16">
        <f>INDEX(B92:B100,G92)</f>
        <v>-7</v>
      </c>
      <c r="I93" s="16">
        <f>INDEX(C92:C100,G92)</f>
        <v>10.87</v>
      </c>
      <c r="J93" s="16">
        <f>INDEX(D92:D100,G92)</f>
        <v>11.855555555555558</v>
      </c>
    </row>
    <row r="94" spans="1:10" s="16" customFormat="1">
      <c r="A94" s="44"/>
      <c r="B94" s="16">
        <f t="shared" si="4"/>
        <v>-7</v>
      </c>
      <c r="C94" s="16">
        <f t="shared" si="5"/>
        <v>10.87</v>
      </c>
      <c r="D94" s="16">
        <f t="shared" si="6"/>
        <v>11.855555555555558</v>
      </c>
      <c r="E94" s="16">
        <f t="shared" si="7"/>
        <v>0.98555555555555863</v>
      </c>
      <c r="F94" s="16">
        <f t="shared" si="8"/>
        <v>1</v>
      </c>
      <c r="G94" s="46"/>
      <c r="H94" s="16">
        <f>INDEX(B92:B100,G92+1)</f>
        <v>2</v>
      </c>
      <c r="I94" s="16">
        <f>INDEX(C92:C100,G92+1)</f>
        <v>12.21</v>
      </c>
      <c r="J94" s="16">
        <f>INDEX(D92:D100,G92+1)</f>
        <v>7.0055555555555564</v>
      </c>
    </row>
    <row r="95" spans="1:10" s="16" customFormat="1">
      <c r="A95" s="44"/>
      <c r="B95" s="16">
        <f t="shared" si="4"/>
        <v>2</v>
      </c>
      <c r="C95" s="16">
        <f t="shared" si="5"/>
        <v>12.21</v>
      </c>
      <c r="D95" s="16">
        <f t="shared" si="6"/>
        <v>7.0055555555555564</v>
      </c>
      <c r="E95" s="16">
        <f t="shared" si="7"/>
        <v>-5.2044444444444444</v>
      </c>
      <c r="F95" s="16">
        <f t="shared" si="8"/>
        <v>0</v>
      </c>
      <c r="G95" s="46"/>
      <c r="H95" s="45" t="s">
        <v>47</v>
      </c>
      <c r="I95" s="45"/>
      <c r="J95" s="45"/>
    </row>
    <row r="96" spans="1:10" s="16" customFormat="1">
      <c r="A96" s="44"/>
      <c r="B96" s="16">
        <f t="shared" si="4"/>
        <v>7</v>
      </c>
      <c r="C96" s="16">
        <f t="shared" si="5"/>
        <v>14.26</v>
      </c>
      <c r="D96" s="16">
        <f t="shared" si="6"/>
        <v>4.3111111111111109</v>
      </c>
      <c r="E96" s="16">
        <f t="shared" si="7"/>
        <v>-9.948888888888888</v>
      </c>
      <c r="F96" s="16">
        <f t="shared" si="8"/>
        <v>0</v>
      </c>
      <c r="G96" s="46"/>
      <c r="H96" s="31" t="s">
        <v>21</v>
      </c>
      <c r="I96" s="16">
        <f>SLOPE(I93:I94,H93:H94)</f>
        <v>0.14888888888888907</v>
      </c>
      <c r="J96" s="16">
        <f>SLOPE(J93:J94,H93:H94)</f>
        <v>-0.53888888888888908</v>
      </c>
    </row>
    <row r="97" spans="1:10" s="16" customFormat="1">
      <c r="A97" s="44"/>
      <c r="B97" s="16">
        <f t="shared" si="4"/>
        <v>10</v>
      </c>
      <c r="C97" s="16">
        <f t="shared" si="5"/>
        <v>19.53</v>
      </c>
      <c r="D97" s="16">
        <f t="shared" si="6"/>
        <v>2.6944444444444446</v>
      </c>
      <c r="E97" s="16">
        <f t="shared" si="7"/>
        <v>-16.835555555555558</v>
      </c>
      <c r="F97" s="16">
        <f t="shared" si="8"/>
        <v>0</v>
      </c>
      <c r="G97" s="46"/>
      <c r="H97" s="31" t="s">
        <v>22</v>
      </c>
      <c r="I97" s="16">
        <f>INTERCEPT(I93:I94,H93:H94)</f>
        <v>11.912222222222223</v>
      </c>
      <c r="J97" s="16">
        <f>INTERCEPT(J93:J94,H93:H94)</f>
        <v>8.0833333333333339</v>
      </c>
    </row>
    <row r="98" spans="1:10" s="16" customFormat="1">
      <c r="A98" s="44"/>
      <c r="B98" s="16">
        <f t="shared" si="4"/>
        <v>15</v>
      </c>
      <c r="C98" s="16">
        <f t="shared" si="5"/>
        <v>22.54</v>
      </c>
      <c r="D98" s="16">
        <f t="shared" si="6"/>
        <v>0</v>
      </c>
      <c r="E98" s="16">
        <f t="shared" si="7"/>
        <v>-22.54</v>
      </c>
      <c r="F98" s="16">
        <f t="shared" si="8"/>
        <v>0</v>
      </c>
      <c r="G98" s="46"/>
      <c r="H98" s="45" t="s">
        <v>48</v>
      </c>
      <c r="I98" s="45"/>
      <c r="J98" s="45"/>
    </row>
    <row r="99" spans="1:10" s="16" customFormat="1">
      <c r="A99" s="44"/>
      <c r="B99" s="16">
        <f t="shared" si="4"/>
        <v>25</v>
      </c>
      <c r="C99" s="16">
        <f t="shared" si="5"/>
        <v>25.57</v>
      </c>
      <c r="D99" s="16">
        <f t="shared" si="6"/>
        <v>-5.3888888888888911</v>
      </c>
      <c r="E99" s="16">
        <f t="shared" si="7"/>
        <v>-30.958888888888893</v>
      </c>
      <c r="F99" s="16">
        <f t="shared" si="8"/>
        <v>0</v>
      </c>
      <c r="G99" s="46"/>
      <c r="H99" s="45" t="s">
        <v>49</v>
      </c>
      <c r="I99" s="45"/>
      <c r="J99" s="40">
        <f>(J96*I97-I96*J97)/(J96-I96)</f>
        <v>11.08335128343206</v>
      </c>
    </row>
    <row r="100" spans="1:10" s="16" customFormat="1">
      <c r="A100" s="44"/>
      <c r="B100" s="16">
        <f t="shared" si="4"/>
        <v>35</v>
      </c>
      <c r="C100" s="16">
        <f t="shared" si="5"/>
        <v>27.79</v>
      </c>
      <c r="D100" s="16">
        <f t="shared" si="6"/>
        <v>-10.77777777777778</v>
      </c>
      <c r="E100" s="16">
        <f t="shared" si="7"/>
        <v>-38.567777777777778</v>
      </c>
      <c r="F100" s="16">
        <f>F89</f>
        <v>0</v>
      </c>
      <c r="G100" s="46"/>
      <c r="H100" s="45" t="s">
        <v>50</v>
      </c>
      <c r="I100" s="45"/>
      <c r="J100" s="40">
        <f>(J99-J97)/J96</f>
        <v>-5.5670436187399028</v>
      </c>
    </row>
    <row r="101" spans="1:10" s="16" customFormat="1" ht="15" customHeight="1">
      <c r="A101" s="44" t="s">
        <v>52</v>
      </c>
      <c r="B101" s="47" t="s">
        <v>51</v>
      </c>
      <c r="C101" s="47"/>
      <c r="D101" s="47"/>
      <c r="E101" s="47"/>
      <c r="F101" s="47"/>
      <c r="G101" s="47"/>
      <c r="H101" s="47"/>
      <c r="I101" s="47"/>
      <c r="J101" s="47"/>
    </row>
    <row r="102" spans="1:10" s="16" customFormat="1" ht="15" customHeight="1">
      <c r="A102" s="44"/>
      <c r="B102" s="17" t="s">
        <v>28</v>
      </c>
      <c r="C102" s="31" t="s">
        <v>12</v>
      </c>
      <c r="D102" s="32" t="s">
        <v>13</v>
      </c>
      <c r="E102" s="45"/>
      <c r="F102" s="45"/>
      <c r="G102" s="45"/>
      <c r="H102" s="45"/>
      <c r="I102" s="45"/>
      <c r="J102" s="45"/>
    </row>
    <row r="103" spans="1:10" s="16" customFormat="1" ht="15" customHeight="1">
      <c r="A103" s="44"/>
      <c r="B103" s="31">
        <v>1</v>
      </c>
      <c r="C103" s="31">
        <f>G66-0.01</f>
        <v>-12.01</v>
      </c>
      <c r="D103" s="32">
        <f>H66</f>
        <v>14.55</v>
      </c>
      <c r="E103" s="45"/>
      <c r="F103" s="45"/>
      <c r="G103" s="45"/>
      <c r="H103" s="45"/>
      <c r="I103" s="45"/>
      <c r="J103" s="45"/>
    </row>
    <row r="104" spans="1:10" s="16" customFormat="1" ht="15" customHeight="1">
      <c r="A104" s="44"/>
      <c r="B104" s="31">
        <v>2</v>
      </c>
      <c r="C104" s="31">
        <f>G67</f>
        <v>-12</v>
      </c>
      <c r="D104" s="31">
        <f>H67</f>
        <v>0</v>
      </c>
      <c r="E104" s="45"/>
      <c r="F104" s="45"/>
      <c r="G104" s="45"/>
      <c r="H104" s="45"/>
      <c r="I104" s="45"/>
      <c r="J104" s="45"/>
    </row>
    <row r="105" spans="1:10" s="16" customFormat="1" ht="15.75" customHeight="1">
      <c r="A105" s="44"/>
      <c r="B105" s="33"/>
      <c r="C105" s="33" t="s">
        <v>16</v>
      </c>
      <c r="D105" s="33" t="s">
        <v>17</v>
      </c>
      <c r="E105" s="45"/>
      <c r="F105" s="45"/>
      <c r="G105" s="45"/>
      <c r="H105" s="45"/>
      <c r="I105" s="45"/>
      <c r="J105" s="45"/>
    </row>
    <row r="106" spans="1:10" s="16" customFormat="1" ht="15.75" customHeight="1">
      <c r="A106" s="44"/>
      <c r="B106" s="17" t="s">
        <v>29</v>
      </c>
      <c r="C106" s="41" cm="1">
        <f t="array" ref="C106:D106">LINEST(D103:D104,C103:C104,1)</f>
        <v>-1455.0000000000312</v>
      </c>
      <c r="D106" s="35">
        <v>-17460.000000000371</v>
      </c>
      <c r="E106" s="45"/>
      <c r="F106" s="45"/>
      <c r="G106" s="45"/>
      <c r="H106" s="45"/>
      <c r="I106" s="45"/>
      <c r="J106" s="45"/>
    </row>
    <row r="107" spans="1:10" s="16" customFormat="1" ht="15" customHeight="1">
      <c r="A107" s="44"/>
      <c r="B107" s="45" t="s">
        <v>39</v>
      </c>
      <c r="C107" s="45"/>
      <c r="D107" s="45"/>
      <c r="E107" s="45"/>
      <c r="F107" s="45"/>
      <c r="G107" s="45"/>
      <c r="H107" s="45"/>
      <c r="I107" s="45"/>
      <c r="J107" s="45"/>
    </row>
    <row r="108" spans="1:10" s="16" customFormat="1" ht="15" customHeight="1">
      <c r="A108" s="44"/>
      <c r="B108" s="16" t="s">
        <v>41</v>
      </c>
      <c r="C108" s="16" t="s">
        <v>42</v>
      </c>
      <c r="D108" s="16" t="s">
        <v>13</v>
      </c>
      <c r="E108" s="16" t="s">
        <v>18</v>
      </c>
      <c r="F108" s="16" t="s">
        <v>19</v>
      </c>
      <c r="G108" s="16" t="s">
        <v>43</v>
      </c>
      <c r="H108" s="45" t="s">
        <v>44</v>
      </c>
      <c r="I108" s="45"/>
      <c r="J108" s="45"/>
    </row>
    <row r="109" spans="1:10" s="16" customFormat="1" ht="15" customHeight="1">
      <c r="A109" s="44"/>
      <c r="B109" s="16">
        <f>B53</f>
        <v>-20</v>
      </c>
      <c r="C109" s="16">
        <f>C53</f>
        <v>0</v>
      </c>
      <c r="D109" s="16">
        <f>$C$106*B109+$D$106</f>
        <v>11640.000000000251</v>
      </c>
      <c r="E109" s="16">
        <f t="shared" ref="E109:E117" si="9">D109-C109</f>
        <v>11640.000000000251</v>
      </c>
      <c r="F109" s="16">
        <f>IF(SIGN(E109*E110)=1,0,1)</f>
        <v>0</v>
      </c>
      <c r="G109" s="46">
        <f>MATCH(1,F109:F117,0)</f>
        <v>2</v>
      </c>
      <c r="H109" s="16" t="s">
        <v>12</v>
      </c>
      <c r="I109" s="16" t="s">
        <v>45</v>
      </c>
      <c r="J109" s="16" t="s">
        <v>46</v>
      </c>
    </row>
    <row r="110" spans="1:10" s="16" customFormat="1" ht="15" customHeight="1">
      <c r="A110" s="44"/>
      <c r="B110" s="16">
        <f t="shared" ref="B110:C117" si="10">B54</f>
        <v>-15</v>
      </c>
      <c r="C110" s="16">
        <f t="shared" si="10"/>
        <v>0</v>
      </c>
      <c r="D110" s="16">
        <f>$C$106*B110+$D$106</f>
        <v>4365.0000000000946</v>
      </c>
      <c r="E110" s="16">
        <f t="shared" si="9"/>
        <v>4365.0000000000946</v>
      </c>
      <c r="F110" s="16">
        <f t="shared" ref="F110:F116" si="11">IF(SIGN(E110*E111)=1,0,1)</f>
        <v>1</v>
      </c>
      <c r="G110" s="46"/>
      <c r="H110" s="16">
        <f>INDEX(B109:B117,G109)</f>
        <v>-15</v>
      </c>
      <c r="I110" s="16">
        <f>INDEX(C109:C117,G109)</f>
        <v>0</v>
      </c>
      <c r="J110" s="16">
        <f>INDEX(D109:D117,G109)</f>
        <v>4365.0000000000946</v>
      </c>
    </row>
    <row r="111" spans="1:10" s="16" customFormat="1" ht="15" customHeight="1">
      <c r="A111" s="44"/>
      <c r="B111" s="16">
        <f t="shared" si="10"/>
        <v>-7</v>
      </c>
      <c r="C111" s="16">
        <f t="shared" si="10"/>
        <v>0</v>
      </c>
      <c r="D111" s="16">
        <f t="shared" ref="D111:D117" si="12">$C$106*B111+$D$106</f>
        <v>-7275.0000000001528</v>
      </c>
      <c r="E111" s="16">
        <f t="shared" si="9"/>
        <v>-7275.0000000001528</v>
      </c>
      <c r="F111" s="16">
        <f t="shared" si="11"/>
        <v>0</v>
      </c>
      <c r="G111" s="46"/>
      <c r="H111" s="16">
        <f>INDEX(B109:B117,G109+1)</f>
        <v>-7</v>
      </c>
      <c r="I111" s="16">
        <f>INDEX(C109:C117,G109+1)</f>
        <v>0</v>
      </c>
      <c r="J111" s="16">
        <f>INDEX(D109:D117,G109+1)</f>
        <v>-7275.0000000001528</v>
      </c>
    </row>
    <row r="112" spans="1:10" s="16" customFormat="1" ht="15" customHeight="1">
      <c r="A112" s="44"/>
      <c r="B112" s="16">
        <f t="shared" si="10"/>
        <v>2</v>
      </c>
      <c r="C112" s="16">
        <f t="shared" si="10"/>
        <v>0</v>
      </c>
      <c r="D112" s="16">
        <f t="shared" si="12"/>
        <v>-20370.000000000433</v>
      </c>
      <c r="E112" s="16">
        <f t="shared" si="9"/>
        <v>-20370.000000000433</v>
      </c>
      <c r="F112" s="16">
        <f t="shared" si="11"/>
        <v>0</v>
      </c>
      <c r="G112" s="46"/>
      <c r="H112" s="45" t="s">
        <v>47</v>
      </c>
      <c r="I112" s="45"/>
      <c r="J112" s="45"/>
    </row>
    <row r="113" spans="1:11" s="16" customFormat="1" ht="15" customHeight="1">
      <c r="A113" s="44"/>
      <c r="B113" s="16">
        <f t="shared" si="10"/>
        <v>7</v>
      </c>
      <c r="C113" s="16">
        <f t="shared" si="10"/>
        <v>0</v>
      </c>
      <c r="D113" s="16">
        <f>$C$106*B113+$D$106</f>
        <v>-27645.000000000589</v>
      </c>
      <c r="E113" s="16">
        <f t="shared" si="9"/>
        <v>-27645.000000000589</v>
      </c>
      <c r="F113" s="16">
        <f t="shared" si="11"/>
        <v>0</v>
      </c>
      <c r="G113" s="46"/>
      <c r="H113" s="31" t="s">
        <v>21</v>
      </c>
      <c r="I113" s="16">
        <f>SLOPE(I110:I111,H110:H111)</f>
        <v>0</v>
      </c>
      <c r="J113" s="16">
        <f>SLOPE(J110:J111,H110:H111)</f>
        <v>-1455.0000000000309</v>
      </c>
    </row>
    <row r="114" spans="1:11" s="16" customFormat="1" ht="15" customHeight="1">
      <c r="A114" s="44"/>
      <c r="B114" s="16">
        <f t="shared" si="10"/>
        <v>10</v>
      </c>
      <c r="C114" s="16">
        <f t="shared" si="10"/>
        <v>0</v>
      </c>
      <c r="D114" s="16">
        <f t="shared" si="12"/>
        <v>-32010.000000000684</v>
      </c>
      <c r="E114" s="16">
        <f t="shared" si="9"/>
        <v>-32010.000000000684</v>
      </c>
      <c r="F114" s="16">
        <f t="shared" si="11"/>
        <v>0</v>
      </c>
      <c r="G114" s="46"/>
      <c r="H114" s="31" t="s">
        <v>22</v>
      </c>
      <c r="I114" s="16">
        <f>INTERCEPT(I110:I111,H110:H111)</f>
        <v>0</v>
      </c>
      <c r="J114" s="16">
        <f>INTERCEPT(J110:J111,H110:H111)</f>
        <v>-17460.000000000371</v>
      </c>
    </row>
    <row r="115" spans="1:11" s="16" customFormat="1" ht="15.75" customHeight="1">
      <c r="A115" s="44"/>
      <c r="B115" s="16">
        <f t="shared" si="10"/>
        <v>15</v>
      </c>
      <c r="C115" s="16">
        <f t="shared" si="10"/>
        <v>0</v>
      </c>
      <c r="D115" s="16">
        <f t="shared" si="12"/>
        <v>-39285.000000000837</v>
      </c>
      <c r="E115" s="16">
        <f t="shared" si="9"/>
        <v>-39285.000000000837</v>
      </c>
      <c r="F115" s="16">
        <f t="shared" si="11"/>
        <v>0</v>
      </c>
      <c r="G115" s="46"/>
      <c r="H115" s="45" t="s">
        <v>48</v>
      </c>
      <c r="I115" s="45"/>
      <c r="J115" s="45"/>
      <c r="K115" s="42" t="s">
        <v>53</v>
      </c>
    </row>
    <row r="116" spans="1:11" s="16" customFormat="1" ht="15" customHeight="1">
      <c r="A116" s="44"/>
      <c r="B116" s="16">
        <f t="shared" si="10"/>
        <v>25</v>
      </c>
      <c r="C116" s="16">
        <f t="shared" si="10"/>
        <v>0</v>
      </c>
      <c r="D116" s="16">
        <f t="shared" si="12"/>
        <v>-53835.00000000115</v>
      </c>
      <c r="E116" s="16">
        <f t="shared" si="9"/>
        <v>-53835.00000000115</v>
      </c>
      <c r="F116" s="16">
        <f t="shared" si="11"/>
        <v>0</v>
      </c>
      <c r="G116" s="46"/>
      <c r="H116" s="45" t="s">
        <v>50</v>
      </c>
      <c r="I116" s="45"/>
      <c r="J116" s="40">
        <f>(J113*I114-I113*J114)/(J113-I113)</f>
        <v>0</v>
      </c>
      <c r="K116" s="16">
        <f>J116</f>
        <v>0</v>
      </c>
    </row>
    <row r="117" spans="1:11" s="16" customFormat="1" ht="15.75" customHeight="1">
      <c r="A117" s="44"/>
      <c r="B117" s="16">
        <f t="shared" si="10"/>
        <v>35</v>
      </c>
      <c r="C117" s="16">
        <f t="shared" si="10"/>
        <v>0</v>
      </c>
      <c r="D117" s="16">
        <f t="shared" si="12"/>
        <v>-68385.000000001455</v>
      </c>
      <c r="E117" s="16">
        <f t="shared" si="9"/>
        <v>-68385.000000001455</v>
      </c>
      <c r="F117" s="16">
        <f>F89</f>
        <v>0</v>
      </c>
      <c r="G117" s="46"/>
      <c r="H117" s="45" t="s">
        <v>49</v>
      </c>
      <c r="I117" s="45"/>
      <c r="J117" s="40">
        <f>ROUND((J116-J114)/J113,1)</f>
        <v>-12</v>
      </c>
      <c r="K117" s="28">
        <f>G63</f>
        <v>-15</v>
      </c>
    </row>
    <row r="118" spans="1:11" s="16" customFormat="1" ht="15" customHeight="1">
      <c r="A118" s="44"/>
      <c r="B118" s="45" t="s">
        <v>40</v>
      </c>
      <c r="C118" s="45"/>
      <c r="D118" s="45"/>
      <c r="E118" s="45"/>
      <c r="F118" s="45"/>
      <c r="G118" s="45"/>
      <c r="H118" s="45"/>
      <c r="I118" s="45"/>
      <c r="J118" s="45"/>
    </row>
    <row r="119" spans="1:11" s="16" customFormat="1" ht="15" customHeight="1">
      <c r="A119" s="44"/>
      <c r="B119" s="16" t="s">
        <v>41</v>
      </c>
      <c r="C119" s="16" t="s">
        <v>42</v>
      </c>
      <c r="D119" s="16" t="s">
        <v>13</v>
      </c>
      <c r="E119" s="16" t="s">
        <v>18</v>
      </c>
      <c r="F119" s="16" t="s">
        <v>19</v>
      </c>
      <c r="G119" s="16" t="s">
        <v>43</v>
      </c>
      <c r="H119" s="45" t="s">
        <v>44</v>
      </c>
      <c r="I119" s="45"/>
      <c r="J119" s="45"/>
    </row>
    <row r="120" spans="1:11" s="16" customFormat="1" ht="15" customHeight="1">
      <c r="A120" s="44"/>
      <c r="B120" s="16">
        <f>B109</f>
        <v>-20</v>
      </c>
      <c r="C120" s="16">
        <f>D53</f>
        <v>8.23</v>
      </c>
      <c r="D120" s="16">
        <f>$C$106*B120+$D$106</f>
        <v>11640.000000000251</v>
      </c>
      <c r="E120" s="16">
        <f>D120-C120</f>
        <v>11631.770000000251</v>
      </c>
      <c r="F120" s="16">
        <f>IF(SIGN(E120*E121)=1,0,1)</f>
        <v>0</v>
      </c>
      <c r="G120" s="46">
        <f>MATCH(1,F120:F128,0)</f>
        <v>2</v>
      </c>
      <c r="H120" s="16" t="s">
        <v>12</v>
      </c>
      <c r="I120" s="16" t="s">
        <v>45</v>
      </c>
      <c r="J120" s="16" t="s">
        <v>46</v>
      </c>
    </row>
    <row r="121" spans="1:11" s="16" customFormat="1" ht="15" customHeight="1">
      <c r="A121" s="44"/>
      <c r="B121" s="16">
        <f t="shared" ref="B121:B128" si="13">B110</f>
        <v>-15</v>
      </c>
      <c r="C121" s="16">
        <f t="shared" ref="C121:C128" si="14">D54</f>
        <v>9.5399999999999991</v>
      </c>
      <c r="D121" s="16">
        <f t="shared" ref="D121:D128" si="15">$C$106*B121+$D$106</f>
        <v>4365.0000000000946</v>
      </c>
      <c r="E121" s="16">
        <f t="shared" ref="E121:E128" si="16">D121-C121</f>
        <v>4355.4600000000946</v>
      </c>
      <c r="F121" s="16">
        <f t="shared" ref="F121:F127" si="17">IF(SIGN(E121*E122)=1,0,1)</f>
        <v>1</v>
      </c>
      <c r="G121" s="46"/>
      <c r="H121" s="16">
        <f>INDEX(B120:B128,G120)</f>
        <v>-15</v>
      </c>
      <c r="I121" s="16">
        <f>INDEX(C120:C128,G120)</f>
        <v>9.5399999999999991</v>
      </c>
      <c r="J121" s="16">
        <f>INDEX(D120:D128,G120)</f>
        <v>4365.0000000000946</v>
      </c>
    </row>
    <row r="122" spans="1:11" s="16" customFormat="1" ht="15" customHeight="1">
      <c r="A122" s="44"/>
      <c r="B122" s="16">
        <f t="shared" si="13"/>
        <v>-7</v>
      </c>
      <c r="C122" s="16">
        <f t="shared" si="14"/>
        <v>10.87</v>
      </c>
      <c r="D122" s="16">
        <f t="shared" si="15"/>
        <v>-7275.0000000001528</v>
      </c>
      <c r="E122" s="16">
        <f t="shared" si="16"/>
        <v>-7285.8700000001527</v>
      </c>
      <c r="F122" s="16">
        <f t="shared" si="17"/>
        <v>0</v>
      </c>
      <c r="G122" s="46"/>
      <c r="H122" s="16">
        <f>INDEX(B120:B128,G120+1)</f>
        <v>-7</v>
      </c>
      <c r="I122" s="16">
        <f>INDEX(C120:C128,G120+1)</f>
        <v>10.87</v>
      </c>
      <c r="J122" s="16">
        <f>INDEX(D120:D128,G120+1)</f>
        <v>-7275.0000000001528</v>
      </c>
    </row>
    <row r="123" spans="1:11" s="16" customFormat="1" ht="15" customHeight="1">
      <c r="A123" s="44"/>
      <c r="B123" s="16">
        <f t="shared" si="13"/>
        <v>2</v>
      </c>
      <c r="C123" s="16">
        <f t="shared" si="14"/>
        <v>12.21</v>
      </c>
      <c r="D123" s="16">
        <f t="shared" si="15"/>
        <v>-20370.000000000433</v>
      </c>
      <c r="E123" s="16">
        <f t="shared" si="16"/>
        <v>-20382.210000000432</v>
      </c>
      <c r="F123" s="16">
        <f t="shared" si="17"/>
        <v>0</v>
      </c>
      <c r="G123" s="46"/>
      <c r="H123" s="45" t="s">
        <v>47</v>
      </c>
      <c r="I123" s="45"/>
      <c r="J123" s="45"/>
    </row>
    <row r="124" spans="1:11" s="16" customFormat="1" ht="15" customHeight="1">
      <c r="A124" s="44"/>
      <c r="B124" s="16">
        <f t="shared" si="13"/>
        <v>7</v>
      </c>
      <c r="C124" s="16">
        <f t="shared" si="14"/>
        <v>14.26</v>
      </c>
      <c r="D124" s="16">
        <f t="shared" si="15"/>
        <v>-27645.000000000589</v>
      </c>
      <c r="E124" s="16">
        <f t="shared" si="16"/>
        <v>-27659.260000000588</v>
      </c>
      <c r="F124" s="16">
        <f t="shared" si="17"/>
        <v>0</v>
      </c>
      <c r="G124" s="46"/>
      <c r="H124" s="31" t="s">
        <v>21</v>
      </c>
      <c r="I124" s="16">
        <f>SLOPE(I121:I122,H121:H122)</f>
        <v>0.16625000000000001</v>
      </c>
      <c r="J124" s="16">
        <f>SLOPE(J121:J122,H121:H122)</f>
        <v>-1455.0000000000309</v>
      </c>
    </row>
    <row r="125" spans="1:11" s="16" customFormat="1" ht="15" customHeight="1">
      <c r="A125" s="44"/>
      <c r="B125" s="16">
        <f t="shared" si="13"/>
        <v>10</v>
      </c>
      <c r="C125" s="16">
        <f t="shared" si="14"/>
        <v>19.53</v>
      </c>
      <c r="D125" s="16">
        <f t="shared" si="15"/>
        <v>-32010.000000000684</v>
      </c>
      <c r="E125" s="16">
        <f>D125-C125</f>
        <v>-32029.530000000683</v>
      </c>
      <c r="F125" s="16">
        <f>IF(SIGN(E125*E126)=1,0,1)</f>
        <v>0</v>
      </c>
      <c r="G125" s="46"/>
      <c r="H125" s="31" t="s">
        <v>22</v>
      </c>
      <c r="I125" s="16">
        <f>INTERCEPT(I121:I122,H121:H122)</f>
        <v>12.033749999999998</v>
      </c>
      <c r="J125" s="16">
        <f>INTERCEPT(J121:J122,H121:H122)</f>
        <v>-17460.000000000371</v>
      </c>
    </row>
    <row r="126" spans="1:11" s="16" customFormat="1" ht="15.75" customHeight="1">
      <c r="A126" s="44"/>
      <c r="B126" s="16">
        <f t="shared" si="13"/>
        <v>15</v>
      </c>
      <c r="C126" s="16">
        <f t="shared" si="14"/>
        <v>22.54</v>
      </c>
      <c r="D126" s="16">
        <f t="shared" si="15"/>
        <v>-39285.000000000837</v>
      </c>
      <c r="E126" s="16">
        <f t="shared" si="16"/>
        <v>-39307.540000000838</v>
      </c>
      <c r="F126" s="16">
        <f t="shared" si="17"/>
        <v>0</v>
      </c>
      <c r="G126" s="46"/>
      <c r="H126" s="45" t="s">
        <v>48</v>
      </c>
      <c r="I126" s="45"/>
      <c r="J126" s="45"/>
      <c r="K126" s="42" t="s">
        <v>53</v>
      </c>
    </row>
    <row r="127" spans="1:11" s="16" customFormat="1">
      <c r="A127" s="44"/>
      <c r="B127" s="16">
        <f t="shared" si="13"/>
        <v>25</v>
      </c>
      <c r="C127" s="16">
        <f t="shared" si="14"/>
        <v>25.57</v>
      </c>
      <c r="D127" s="16">
        <f t="shared" si="15"/>
        <v>-53835.00000000115</v>
      </c>
      <c r="E127" s="16">
        <f t="shared" si="16"/>
        <v>-53860.570000001149</v>
      </c>
      <c r="F127" s="16">
        <f t="shared" si="17"/>
        <v>0</v>
      </c>
      <c r="G127" s="46"/>
      <c r="H127" s="45" t="s">
        <v>50</v>
      </c>
      <c r="I127" s="45"/>
      <c r="J127" s="40">
        <f>(J124*I125-I124*J125)/(J124-I124)</f>
        <v>10.03760309174295</v>
      </c>
      <c r="K127" s="16">
        <f>J127</f>
        <v>10.03760309174295</v>
      </c>
    </row>
    <row r="128" spans="1:11" s="16" customFormat="1">
      <c r="A128" s="44"/>
      <c r="B128" s="16">
        <f t="shared" si="13"/>
        <v>35</v>
      </c>
      <c r="C128" s="16">
        <f t="shared" si="14"/>
        <v>27.79</v>
      </c>
      <c r="D128" s="16">
        <f t="shared" si="15"/>
        <v>-68385.000000001455</v>
      </c>
      <c r="E128" s="16">
        <f t="shared" si="16"/>
        <v>-68412.790000001449</v>
      </c>
      <c r="F128" s="16">
        <f>F89</f>
        <v>0</v>
      </c>
      <c r="G128" s="46"/>
      <c r="H128" s="45" t="s">
        <v>49</v>
      </c>
      <c r="I128" s="45"/>
      <c r="J128" s="40">
        <f>ROUND((J127-J125)/J124,1)</f>
        <v>-12</v>
      </c>
      <c r="K128" s="28">
        <f>G63</f>
        <v>-15</v>
      </c>
    </row>
    <row r="129" s="16" customFormat="1"/>
    <row r="130" s="16" customFormat="1"/>
    <row r="131" s="16" customFormat="1"/>
    <row r="132" s="16" customFormat="1"/>
    <row r="133" s="16" customFormat="1"/>
    <row r="134" s="16" customFormat="1"/>
    <row r="135" s="16" customFormat="1"/>
    <row r="136" s="16" customFormat="1"/>
    <row r="137" s="16" customFormat="1"/>
    <row r="138" s="16" customFormat="1"/>
    <row r="139" s="16" customFormat="1"/>
    <row r="140" s="16" customFormat="1"/>
    <row r="141" s="16" customFormat="1"/>
    <row r="142" s="16" customFormat="1"/>
    <row r="143" s="16" customFormat="1"/>
    <row r="144" s="16" customFormat="1"/>
    <row r="145" s="16" customFormat="1"/>
    <row r="146" s="16" customFormat="1"/>
    <row r="147" s="16" customFormat="1"/>
    <row r="148" s="16" customFormat="1"/>
    <row r="149" s="16" customFormat="1"/>
    <row r="150" s="16" customFormat="1"/>
    <row r="151" s="16" customFormat="1"/>
    <row r="152" s="16" customFormat="1"/>
    <row r="153" s="16" customFormat="1"/>
    <row r="154" s="16" customFormat="1"/>
    <row r="155" s="16" customFormat="1"/>
    <row r="156" s="16" customFormat="1"/>
    <row r="157" s="16" customFormat="1"/>
    <row r="158" s="16" customFormat="1"/>
    <row r="159" s="16" customFormat="1"/>
    <row r="160" s="16" customFormat="1"/>
    <row r="161" s="16" customFormat="1"/>
    <row r="162" s="16" customFormat="1"/>
    <row r="163" s="16" customFormat="1"/>
    <row r="164" s="16" customFormat="1"/>
    <row r="165" s="16" customFormat="1"/>
    <row r="166" s="16" customFormat="1"/>
    <row r="167" s="16" customFormat="1"/>
    <row r="168" s="16" customFormat="1"/>
  </sheetData>
  <sheetProtection algorithmName="SHA-512" hashValue="PPqdPMzCU4qeufa6K5DyjrDzcXXXBfEtPiZeJA6F0YR9zEmIH7ShqiOx3ww63nl8gthrL1/ax1oNetlYg3pKqA==" saltValue="QF+hptX8s7NkPL6U+sKmBQ==" spinCount="100000" sheet="1" objects="1" scenarios="1" selectLockedCells="1"/>
  <protectedRanges>
    <protectedRange sqref="C6:C10" name="Oblast1_1"/>
  </protectedRanges>
  <mergeCells count="54">
    <mergeCell ref="E12:L18"/>
    <mergeCell ref="B13:D18"/>
    <mergeCell ref="A1:M3"/>
    <mergeCell ref="B4:D5"/>
    <mergeCell ref="A6:B6"/>
    <mergeCell ref="A7:B7"/>
    <mergeCell ref="A8:B8"/>
    <mergeCell ref="A10:B10"/>
    <mergeCell ref="B79:J79"/>
    <mergeCell ref="B74:C74"/>
    <mergeCell ref="D74:E74"/>
    <mergeCell ref="A74:A100"/>
    <mergeCell ref="A52:A61"/>
    <mergeCell ref="B65:E65"/>
    <mergeCell ref="B68:E68"/>
    <mergeCell ref="A62:A73"/>
    <mergeCell ref="E69:E73"/>
    <mergeCell ref="F62:F64"/>
    <mergeCell ref="F65:F67"/>
    <mergeCell ref="E52:H52"/>
    <mergeCell ref="E53:F54"/>
    <mergeCell ref="E55:F56"/>
    <mergeCell ref="E57:F60"/>
    <mergeCell ref="H87:J87"/>
    <mergeCell ref="H88:I88"/>
    <mergeCell ref="H89:I89"/>
    <mergeCell ref="G81:G89"/>
    <mergeCell ref="G92:G100"/>
    <mergeCell ref="B90:J90"/>
    <mergeCell ref="F74:J78"/>
    <mergeCell ref="B101:J101"/>
    <mergeCell ref="B107:J107"/>
    <mergeCell ref="H108:J108"/>
    <mergeCell ref="G109:G117"/>
    <mergeCell ref="H112:J112"/>
    <mergeCell ref="H115:J115"/>
    <mergeCell ref="H116:I116"/>
    <mergeCell ref="H117:I117"/>
    <mergeCell ref="H91:J91"/>
    <mergeCell ref="H95:J95"/>
    <mergeCell ref="H98:J98"/>
    <mergeCell ref="H99:I99"/>
    <mergeCell ref="H100:I100"/>
    <mergeCell ref="H80:J80"/>
    <mergeCell ref="H84:J84"/>
    <mergeCell ref="A101:A128"/>
    <mergeCell ref="E102:J106"/>
    <mergeCell ref="G120:G128"/>
    <mergeCell ref="H123:J123"/>
    <mergeCell ref="H126:J126"/>
    <mergeCell ref="H127:I127"/>
    <mergeCell ref="H128:I128"/>
    <mergeCell ref="B118:J118"/>
    <mergeCell ref="H119:J119"/>
  </mergeCells>
  <dataValidations count="2">
    <dataValidation type="list" allowBlank="1" showInputMessage="1" showErrorMessage="1" sqref="C10" xr:uid="{27973616-D422-4C94-9BED-F96F0C25A9DC}">
      <formula1>$G$53:$G$54</formula1>
    </dataValidation>
    <dataValidation type="list" allowBlank="1" showInputMessage="1" showErrorMessage="1" sqref="C7" xr:uid="{BB721B04-6DD6-4314-A15B-99460033E42C}">
      <formula1>$G$55:$G$56</formula1>
    </dataValidation>
  </dataValidations>
  <pageMargins left="0.25" right="0.25" top="0.75" bottom="0.75" header="0.3" footer="0.3"/>
  <pageSetup paperSize="9" scale="78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B4322-F45C-43C7-A653-3FC3D3B2872F}">
  <sheetPr codeName="List2">
    <pageSetUpPr fitToPage="1"/>
  </sheetPr>
  <dimension ref="A1:HR482"/>
  <sheetViews>
    <sheetView tabSelected="1" zoomScaleNormal="100" workbookViewId="0">
      <selection activeCell="C7" sqref="C7"/>
    </sheetView>
  </sheetViews>
  <sheetFormatPr defaultColWidth="9.140625" defaultRowHeight="15"/>
  <cols>
    <col min="1" max="1" width="7.28515625" style="14" customWidth="1"/>
    <col min="2" max="2" width="44.85546875" style="14" customWidth="1"/>
    <col min="3" max="3" width="29.42578125" style="14" customWidth="1"/>
    <col min="4" max="4" width="12.5703125" style="14" customWidth="1"/>
    <col min="5" max="5" width="11.42578125" style="14" customWidth="1"/>
    <col min="6" max="9" width="9.140625" style="14"/>
    <col min="10" max="10" width="16.5703125" style="14" bestFit="1" customWidth="1"/>
    <col min="11" max="11" width="9.140625" style="14"/>
    <col min="12" max="12" width="6.5703125" style="14" customWidth="1"/>
    <col min="13" max="13" width="6.42578125" style="14" customWidth="1"/>
    <col min="14" max="14" width="9.140625" style="15"/>
    <col min="15" max="226" width="9.140625" style="16"/>
    <col min="227" max="16384" width="9.140625" style="14"/>
  </cols>
  <sheetData>
    <row r="1" spans="1:13" ht="9.9499999999999993" customHeight="1">
      <c r="A1" s="54" t="s">
        <v>56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ht="9.9499999999999993" customHeight="1">
      <c r="A2" s="57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3" ht="9.9499999999999993" customHeight="1" thickBot="1">
      <c r="A3" s="60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2"/>
    </row>
    <row r="4" spans="1:13">
      <c r="A4" s="1"/>
      <c r="B4" s="63" t="s">
        <v>0</v>
      </c>
      <c r="C4" s="63"/>
      <c r="D4" s="63"/>
      <c r="E4" s="12"/>
      <c r="F4" s="12"/>
      <c r="G4" s="12"/>
      <c r="H4" s="12"/>
      <c r="I4" s="12"/>
      <c r="J4" s="12"/>
      <c r="K4" s="12"/>
      <c r="L4" s="12"/>
      <c r="M4" s="2"/>
    </row>
    <row r="5" spans="1:13">
      <c r="A5" s="1"/>
      <c r="B5" s="63"/>
      <c r="C5" s="63"/>
      <c r="D5" s="63"/>
      <c r="E5" s="12"/>
      <c r="F5" s="12"/>
      <c r="G5" s="12"/>
      <c r="H5" s="12"/>
      <c r="I5" s="12"/>
      <c r="J5" s="12"/>
      <c r="K5" s="12"/>
      <c r="L5" s="12"/>
      <c r="M5" s="2"/>
    </row>
    <row r="6" spans="1:13">
      <c r="A6" s="64" t="s">
        <v>1</v>
      </c>
      <c r="B6" s="65"/>
      <c r="C6" s="3">
        <v>-12</v>
      </c>
      <c r="D6" s="9" t="s">
        <v>2</v>
      </c>
      <c r="E6" s="12"/>
      <c r="F6" s="12"/>
      <c r="G6" s="12"/>
      <c r="H6" s="12"/>
      <c r="I6" s="12"/>
      <c r="J6" s="12"/>
      <c r="K6" s="12"/>
      <c r="L6" s="12"/>
      <c r="M6" s="2"/>
    </row>
    <row r="7" spans="1:13">
      <c r="A7" s="64" t="s">
        <v>3</v>
      </c>
      <c r="B7" s="65"/>
      <c r="C7" s="3">
        <v>15</v>
      </c>
      <c r="D7" s="9" t="s">
        <v>2</v>
      </c>
      <c r="E7" s="12"/>
      <c r="F7" s="12"/>
      <c r="G7" s="12"/>
      <c r="H7" s="12"/>
      <c r="I7" s="12"/>
      <c r="J7" s="12"/>
      <c r="K7" s="12"/>
      <c r="L7" s="12"/>
      <c r="M7" s="2"/>
    </row>
    <row r="8" spans="1:13">
      <c r="A8" s="64" t="s">
        <v>4</v>
      </c>
      <c r="B8" s="65"/>
      <c r="C8" s="3">
        <v>14</v>
      </c>
      <c r="D8" s="9" t="s">
        <v>5</v>
      </c>
      <c r="E8" s="12"/>
      <c r="F8" s="12"/>
      <c r="G8" s="12"/>
      <c r="H8" s="12"/>
      <c r="I8" s="12"/>
      <c r="J8" s="12"/>
      <c r="K8" s="12"/>
      <c r="L8" s="12"/>
      <c r="M8" s="2"/>
    </row>
    <row r="9" spans="1:13">
      <c r="A9" s="11"/>
      <c r="B9" s="13" t="s">
        <v>6</v>
      </c>
      <c r="C9" s="3">
        <v>4</v>
      </c>
      <c r="D9" s="9" t="s">
        <v>7</v>
      </c>
      <c r="E9" s="12"/>
      <c r="F9" s="12"/>
      <c r="G9" s="12"/>
      <c r="H9" s="12"/>
      <c r="I9" s="12"/>
      <c r="J9" s="12"/>
      <c r="K9" s="12"/>
      <c r="L9" s="12"/>
      <c r="M9" s="2"/>
    </row>
    <row r="10" spans="1:13">
      <c r="A10" s="64" t="s">
        <v>8</v>
      </c>
      <c r="B10" s="65"/>
      <c r="C10" s="3" t="s">
        <v>9</v>
      </c>
      <c r="D10" s="9" t="s">
        <v>7</v>
      </c>
      <c r="E10" s="12"/>
      <c r="F10" s="12"/>
      <c r="G10" s="12"/>
      <c r="H10" s="12"/>
      <c r="I10" s="12"/>
      <c r="J10" s="12"/>
      <c r="K10" s="12"/>
      <c r="L10" s="12"/>
      <c r="M10" s="2"/>
    </row>
    <row r="11" spans="1:13">
      <c r="A11" s="4"/>
      <c r="B11" s="13" t="s">
        <v>10</v>
      </c>
      <c r="C11" s="43">
        <f>D64</f>
        <v>15</v>
      </c>
      <c r="D11" s="9" t="s">
        <v>5</v>
      </c>
      <c r="E11" s="12"/>
      <c r="F11" s="12"/>
      <c r="G11" s="12"/>
      <c r="H11" s="12"/>
      <c r="I11" s="12"/>
      <c r="J11" s="12"/>
      <c r="K11" s="12"/>
      <c r="L11" s="12"/>
      <c r="M11" s="2"/>
    </row>
    <row r="12" spans="1:13" ht="15" customHeight="1">
      <c r="A12" s="5"/>
      <c r="B12" s="10"/>
      <c r="C12" s="10"/>
      <c r="D12" s="10"/>
      <c r="E12" s="51" t="s">
        <v>54</v>
      </c>
      <c r="F12" s="51"/>
      <c r="G12" s="51"/>
      <c r="H12" s="51"/>
      <c r="I12" s="51"/>
      <c r="J12" s="51"/>
      <c r="K12" s="51"/>
      <c r="L12" s="51"/>
      <c r="M12" s="2"/>
    </row>
    <row r="13" spans="1:13">
      <c r="A13" s="1"/>
      <c r="B13" s="52" t="s">
        <v>55</v>
      </c>
      <c r="C13" s="53"/>
      <c r="D13" s="53"/>
      <c r="E13" s="51"/>
      <c r="F13" s="51"/>
      <c r="G13" s="51"/>
      <c r="H13" s="51"/>
      <c r="I13" s="51"/>
      <c r="J13" s="51"/>
      <c r="K13" s="51"/>
      <c r="L13" s="51"/>
      <c r="M13" s="2"/>
    </row>
    <row r="14" spans="1:13">
      <c r="A14" s="1"/>
      <c r="B14" s="53"/>
      <c r="C14" s="53"/>
      <c r="D14" s="53"/>
      <c r="E14" s="51"/>
      <c r="F14" s="51"/>
      <c r="G14" s="51"/>
      <c r="H14" s="51"/>
      <c r="I14" s="51"/>
      <c r="J14" s="51"/>
      <c r="K14" s="51"/>
      <c r="L14" s="51"/>
      <c r="M14" s="2"/>
    </row>
    <row r="15" spans="1:13">
      <c r="A15" s="1"/>
      <c r="B15" s="53"/>
      <c r="C15" s="53"/>
      <c r="D15" s="53"/>
      <c r="E15" s="51"/>
      <c r="F15" s="51"/>
      <c r="G15" s="51"/>
      <c r="H15" s="51"/>
      <c r="I15" s="51"/>
      <c r="J15" s="51"/>
      <c r="K15" s="51"/>
      <c r="L15" s="51"/>
      <c r="M15" s="2"/>
    </row>
    <row r="16" spans="1:13">
      <c r="A16" s="1"/>
      <c r="B16" s="53"/>
      <c r="C16" s="53"/>
      <c r="D16" s="53"/>
      <c r="E16" s="51"/>
      <c r="F16" s="51"/>
      <c r="G16" s="51"/>
      <c r="H16" s="51"/>
      <c r="I16" s="51"/>
      <c r="J16" s="51"/>
      <c r="K16" s="51"/>
      <c r="L16" s="51"/>
      <c r="M16" s="2"/>
    </row>
    <row r="17" spans="1:13">
      <c r="A17" s="1"/>
      <c r="B17" s="53"/>
      <c r="C17" s="53"/>
      <c r="D17" s="53"/>
      <c r="E17" s="51"/>
      <c r="F17" s="51"/>
      <c r="G17" s="51"/>
      <c r="H17" s="51"/>
      <c r="I17" s="51"/>
      <c r="J17" s="51"/>
      <c r="K17" s="51"/>
      <c r="L17" s="51"/>
      <c r="M17" s="2"/>
    </row>
    <row r="18" spans="1:13">
      <c r="A18" s="1"/>
      <c r="B18" s="53"/>
      <c r="C18" s="53"/>
      <c r="D18" s="53"/>
      <c r="E18" s="51"/>
      <c r="F18" s="51"/>
      <c r="G18" s="51"/>
      <c r="H18" s="51"/>
      <c r="I18" s="51"/>
      <c r="J18" s="51"/>
      <c r="K18" s="51"/>
      <c r="L18" s="51"/>
      <c r="M18" s="2"/>
    </row>
    <row r="19" spans="1:13">
      <c r="A19" s="1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2"/>
    </row>
    <row r="20" spans="1:13">
      <c r="A20" s="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2"/>
    </row>
    <row r="21" spans="1:13">
      <c r="A21" s="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2"/>
    </row>
    <row r="22" spans="1:13">
      <c r="A22" s="1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2"/>
    </row>
    <row r="23" spans="1:13">
      <c r="A23" s="1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2"/>
    </row>
    <row r="24" spans="1:13">
      <c r="A24" s="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2"/>
    </row>
    <row r="25" spans="1:13">
      <c r="A25" s="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2"/>
    </row>
    <row r="26" spans="1:13">
      <c r="A26" s="1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2"/>
    </row>
    <row r="27" spans="1:13">
      <c r="A27" s="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2"/>
    </row>
    <row r="28" spans="1:13">
      <c r="A28" s="1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2"/>
    </row>
    <row r="29" spans="1:13">
      <c r="A29" s="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2"/>
    </row>
    <row r="30" spans="1:13">
      <c r="A30" s="1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2"/>
    </row>
    <row r="31" spans="1:13">
      <c r="A31" s="1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2"/>
    </row>
    <row r="32" spans="1:13">
      <c r="A32" s="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2"/>
    </row>
    <row r="33" spans="1:13">
      <c r="A33" s="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2"/>
    </row>
    <row r="34" spans="1:13">
      <c r="A34" s="1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2"/>
    </row>
    <row r="35" spans="1:13">
      <c r="A35" s="1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2"/>
    </row>
    <row r="36" spans="1:13">
      <c r="A36" s="1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2"/>
    </row>
    <row r="37" spans="1:13">
      <c r="A37" s="1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2"/>
    </row>
    <row r="38" spans="1:13">
      <c r="A38" s="1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2"/>
    </row>
    <row r="39" spans="1:13">
      <c r="A39" s="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2"/>
    </row>
    <row r="40" spans="1:13">
      <c r="A40" s="1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2"/>
    </row>
    <row r="41" spans="1:13">
      <c r="A41" s="1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2"/>
    </row>
    <row r="42" spans="1:13">
      <c r="A42" s="1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2"/>
    </row>
    <row r="43" spans="1:13" ht="15.75" thickBot="1">
      <c r="A43" s="6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8"/>
    </row>
    <row r="44" spans="1:13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</row>
    <row r="45" spans="1:13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</row>
    <row r="46" spans="1:13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</row>
    <row r="47" spans="1:13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 spans="1:13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 spans="1:13" s="16" customFormat="1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</row>
    <row r="50" spans="1:13" s="16" customFormat="1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</row>
    <row r="51" spans="1:13" s="16" customFormat="1">
      <c r="A51" s="18"/>
      <c r="B51" s="18"/>
      <c r="C51" s="18"/>
    </row>
    <row r="52" spans="1:13" s="16" customFormat="1" ht="24">
      <c r="A52" s="44" t="s">
        <v>23</v>
      </c>
      <c r="B52" s="19" t="s">
        <v>20</v>
      </c>
      <c r="C52" s="19" t="s">
        <v>38</v>
      </c>
      <c r="D52" s="19" t="s">
        <v>37</v>
      </c>
      <c r="E52" s="47" t="s">
        <v>32</v>
      </c>
      <c r="F52" s="47"/>
      <c r="G52" s="47"/>
      <c r="H52" s="47"/>
    </row>
    <row r="53" spans="1:13" s="16" customFormat="1">
      <c r="A53" s="44"/>
      <c r="B53" s="20">
        <v>-20</v>
      </c>
      <c r="C53" s="20"/>
      <c r="D53" s="21">
        <v>6.89</v>
      </c>
      <c r="E53" s="50" t="s">
        <v>33</v>
      </c>
      <c r="F53" s="50"/>
      <c r="G53" s="22" t="s">
        <v>9</v>
      </c>
    </row>
    <row r="54" spans="1:13" s="16" customFormat="1">
      <c r="A54" s="44"/>
      <c r="B54" s="23">
        <v>-15</v>
      </c>
      <c r="C54" s="24"/>
      <c r="D54" s="21">
        <v>8.56</v>
      </c>
      <c r="E54" s="50"/>
      <c r="F54" s="50"/>
      <c r="G54" s="22" t="s">
        <v>15</v>
      </c>
    </row>
    <row r="55" spans="1:13" s="16" customFormat="1">
      <c r="A55" s="44"/>
      <c r="B55" s="23">
        <v>-7</v>
      </c>
      <c r="C55" s="24"/>
      <c r="D55" s="25">
        <v>10.17</v>
      </c>
      <c r="E55" s="50" t="s">
        <v>34</v>
      </c>
      <c r="F55" s="50"/>
      <c r="G55" s="22">
        <v>15</v>
      </c>
    </row>
    <row r="56" spans="1:13" s="16" customFormat="1">
      <c r="A56" s="44"/>
      <c r="B56" s="23">
        <v>2</v>
      </c>
      <c r="C56" s="24"/>
      <c r="D56" s="25">
        <v>11.38</v>
      </c>
      <c r="E56" s="50"/>
      <c r="F56" s="50"/>
      <c r="G56" s="22">
        <v>20</v>
      </c>
    </row>
    <row r="57" spans="1:13" s="16" customFormat="1">
      <c r="A57" s="44"/>
      <c r="B57" s="23">
        <v>7</v>
      </c>
      <c r="C57" s="24"/>
      <c r="D57" s="25">
        <v>14.25</v>
      </c>
      <c r="E57" s="50" t="s">
        <v>35</v>
      </c>
      <c r="F57" s="50"/>
      <c r="G57" s="22">
        <v>-12</v>
      </c>
    </row>
    <row r="58" spans="1:13" s="16" customFormat="1">
      <c r="A58" s="44"/>
      <c r="B58" s="23">
        <v>10</v>
      </c>
      <c r="C58" s="24"/>
      <c r="D58" s="25">
        <v>17.89</v>
      </c>
      <c r="E58" s="50"/>
      <c r="F58" s="50"/>
      <c r="G58" s="22">
        <v>-15</v>
      </c>
    </row>
    <row r="59" spans="1:13" s="16" customFormat="1">
      <c r="A59" s="44"/>
      <c r="B59" s="23">
        <v>15</v>
      </c>
      <c r="C59" s="24"/>
      <c r="D59" s="25">
        <v>18.829999999999998</v>
      </c>
      <c r="E59" s="50"/>
      <c r="F59" s="50"/>
      <c r="G59" s="22">
        <v>-17</v>
      </c>
    </row>
    <row r="60" spans="1:13" s="16" customFormat="1">
      <c r="A60" s="44"/>
      <c r="B60" s="23">
        <v>25</v>
      </c>
      <c r="C60" s="24"/>
      <c r="D60" s="25">
        <v>21.32</v>
      </c>
      <c r="E60" s="50"/>
      <c r="F60" s="50"/>
      <c r="G60" s="22">
        <v>-20</v>
      </c>
    </row>
    <row r="61" spans="1:13" s="16" customFormat="1">
      <c r="A61" s="44"/>
      <c r="B61" s="23">
        <v>35</v>
      </c>
      <c r="C61" s="24"/>
      <c r="D61" s="25">
        <v>22.55</v>
      </c>
    </row>
    <row r="62" spans="1:13" s="16" customFormat="1" ht="15" customHeight="1">
      <c r="A62" s="44" t="s">
        <v>24</v>
      </c>
      <c r="B62" s="22" t="s">
        <v>25</v>
      </c>
      <c r="C62" s="26" t="s">
        <v>12</v>
      </c>
      <c r="D62" s="26" t="s">
        <v>13</v>
      </c>
      <c r="E62" s="22"/>
      <c r="F62" s="49" t="s">
        <v>30</v>
      </c>
      <c r="G62" s="17" t="s">
        <v>12</v>
      </c>
      <c r="H62" s="17" t="s">
        <v>13</v>
      </c>
    </row>
    <row r="63" spans="1:13" s="16" customFormat="1" ht="15" customHeight="1">
      <c r="A63" s="44"/>
      <c r="B63" s="27" t="s">
        <v>14</v>
      </c>
      <c r="C63" s="26">
        <f>C7</f>
        <v>15</v>
      </c>
      <c r="D63" s="26">
        <f>C6</f>
        <v>-12</v>
      </c>
      <c r="E63" s="26" t="s">
        <v>2</v>
      </c>
      <c r="F63" s="49"/>
      <c r="G63" s="28">
        <v>-15</v>
      </c>
      <c r="H63" s="17">
        <f>D64</f>
        <v>15</v>
      </c>
    </row>
    <row r="64" spans="1:13" s="16" customFormat="1" ht="15.75" customHeight="1">
      <c r="A64" s="44"/>
      <c r="B64" s="27" t="s">
        <v>4</v>
      </c>
      <c r="C64" s="29">
        <v>0</v>
      </c>
      <c r="D64" s="26">
        <f>IF(C10="OTOPNÁ TĚLESA",(C8+0.25*C9)*1.1,(C8+0.25*C9*1))</f>
        <v>15</v>
      </c>
      <c r="E64" s="26" t="s">
        <v>5</v>
      </c>
      <c r="F64" s="49"/>
      <c r="G64" s="17">
        <f>D63</f>
        <v>-12</v>
      </c>
      <c r="H64" s="17">
        <f>D64</f>
        <v>15</v>
      </c>
    </row>
    <row r="65" spans="1:10" s="16" customFormat="1" ht="15" customHeight="1">
      <c r="A65" s="44"/>
      <c r="B65" s="47" t="s">
        <v>26</v>
      </c>
      <c r="C65" s="47"/>
      <c r="D65" s="47"/>
      <c r="E65" s="47"/>
      <c r="F65" s="49" t="s">
        <v>31</v>
      </c>
      <c r="G65" s="17" t="s">
        <v>12</v>
      </c>
      <c r="H65" s="17" t="s">
        <v>13</v>
      </c>
    </row>
    <row r="66" spans="1:10" s="16" customFormat="1" ht="15" customHeight="1">
      <c r="A66" s="44"/>
      <c r="B66" s="17" t="s">
        <v>12</v>
      </c>
      <c r="C66" s="17">
        <f>C63</f>
        <v>15</v>
      </c>
      <c r="D66" s="30">
        <f>D63</f>
        <v>-12</v>
      </c>
      <c r="E66" s="17">
        <f>D63</f>
        <v>-12</v>
      </c>
      <c r="F66" s="49"/>
      <c r="G66" s="28">
        <f>G64</f>
        <v>-12</v>
      </c>
      <c r="H66" s="17">
        <f>H63</f>
        <v>15</v>
      </c>
    </row>
    <row r="67" spans="1:10" s="16" customFormat="1" ht="15.75" customHeight="1">
      <c r="A67" s="44"/>
      <c r="B67" s="17" t="s">
        <v>13</v>
      </c>
      <c r="C67" s="30">
        <f>C64</f>
        <v>0</v>
      </c>
      <c r="D67" s="17">
        <f>D64</f>
        <v>15</v>
      </c>
      <c r="E67" s="30">
        <f>C64</f>
        <v>0</v>
      </c>
      <c r="F67" s="49"/>
      <c r="G67" s="17">
        <f>G64</f>
        <v>-12</v>
      </c>
      <c r="H67" s="17">
        <v>0</v>
      </c>
    </row>
    <row r="68" spans="1:10" s="16" customFormat="1" ht="15" customHeight="1">
      <c r="A68" s="44"/>
      <c r="B68" s="47" t="s">
        <v>27</v>
      </c>
      <c r="C68" s="47"/>
      <c r="D68" s="47"/>
      <c r="E68" s="47"/>
    </row>
    <row r="69" spans="1:10" s="16" customFormat="1" ht="15" customHeight="1">
      <c r="A69" s="44"/>
      <c r="B69" s="17" t="s">
        <v>28</v>
      </c>
      <c r="C69" s="31" t="s">
        <v>12</v>
      </c>
      <c r="D69" s="32" t="s">
        <v>13</v>
      </c>
      <c r="E69" s="45"/>
    </row>
    <row r="70" spans="1:10" s="16" customFormat="1" ht="15" customHeight="1">
      <c r="A70" s="44"/>
      <c r="B70" s="31">
        <v>1</v>
      </c>
      <c r="C70" s="31">
        <f>C63</f>
        <v>15</v>
      </c>
      <c r="D70" s="32">
        <f>C64</f>
        <v>0</v>
      </c>
      <c r="E70" s="45"/>
    </row>
    <row r="71" spans="1:10" s="16" customFormat="1" ht="15.75" customHeight="1">
      <c r="A71" s="44"/>
      <c r="B71" s="31">
        <v>2</v>
      </c>
      <c r="C71" s="31">
        <f>D63</f>
        <v>-12</v>
      </c>
      <c r="D71" s="31">
        <f>D64</f>
        <v>15</v>
      </c>
      <c r="E71" s="45"/>
    </row>
    <row r="72" spans="1:10" s="16" customFormat="1">
      <c r="A72" s="44"/>
      <c r="B72" s="33"/>
      <c r="C72" s="33" t="s">
        <v>16</v>
      </c>
      <c r="D72" s="33" t="s">
        <v>17</v>
      </c>
      <c r="E72" s="45"/>
    </row>
    <row r="73" spans="1:10" s="16" customFormat="1">
      <c r="A73" s="44"/>
      <c r="B73" s="17" t="s">
        <v>29</v>
      </c>
      <c r="C73" s="34" cm="1">
        <f t="array" ref="C73:D73">LINEST(D70:D71,C70:C71,1)</f>
        <v>-0.55555555555555547</v>
      </c>
      <c r="D73" s="35">
        <v>8.3333333333333339</v>
      </c>
      <c r="E73" s="45"/>
    </row>
    <row r="74" spans="1:10" s="16" customFormat="1" ht="15" customHeight="1">
      <c r="A74" s="44" t="s">
        <v>36</v>
      </c>
      <c r="B74" s="48" t="s">
        <v>38</v>
      </c>
      <c r="C74" s="48"/>
      <c r="D74" s="48" t="s">
        <v>37</v>
      </c>
      <c r="E74" s="48"/>
      <c r="F74" s="44"/>
      <c r="G74" s="44"/>
      <c r="H74" s="44"/>
      <c r="I74" s="44"/>
      <c r="J74" s="44"/>
    </row>
    <row r="75" spans="1:10" s="16" customFormat="1" ht="15" customHeight="1">
      <c r="A75" s="44"/>
      <c r="B75" s="29" t="s">
        <v>12</v>
      </c>
      <c r="C75" s="29" t="s">
        <v>13</v>
      </c>
      <c r="D75" s="29" t="s">
        <v>12</v>
      </c>
      <c r="E75" s="29" t="s">
        <v>13</v>
      </c>
      <c r="F75" s="44"/>
      <c r="G75" s="44"/>
      <c r="H75" s="44"/>
      <c r="I75" s="44"/>
      <c r="J75" s="44"/>
    </row>
    <row r="76" spans="1:10" s="16" customFormat="1" ht="15" customHeight="1">
      <c r="A76" s="44"/>
      <c r="B76" s="36">
        <f>B77</f>
        <v>15</v>
      </c>
      <c r="C76" s="37">
        <f>C77</f>
        <v>0</v>
      </c>
      <c r="D76" s="36">
        <f>D77</f>
        <v>-4.0257648953301182</v>
      </c>
      <c r="E76" s="37">
        <f>E77</f>
        <v>10.569869386294508</v>
      </c>
      <c r="F76" s="44"/>
      <c r="G76" s="44"/>
      <c r="H76" s="44"/>
      <c r="I76" s="44"/>
      <c r="J76" s="44"/>
    </row>
    <row r="77" spans="1:10" s="16" customFormat="1" ht="15" customHeight="1">
      <c r="A77" s="44"/>
      <c r="B77" s="38">
        <f>J89</f>
        <v>15</v>
      </c>
      <c r="C77" s="37">
        <f>J88</f>
        <v>0</v>
      </c>
      <c r="D77" s="36">
        <f>J100</f>
        <v>-4.0257648953301182</v>
      </c>
      <c r="E77" s="39">
        <f>J99</f>
        <v>10.569869386294508</v>
      </c>
      <c r="F77" s="44"/>
      <c r="G77" s="44"/>
      <c r="H77" s="44"/>
      <c r="I77" s="44"/>
      <c r="J77" s="44"/>
    </row>
    <row r="78" spans="1:10" s="16" customFormat="1" ht="15" customHeight="1">
      <c r="A78" s="44"/>
      <c r="B78" s="36">
        <f>B77</f>
        <v>15</v>
      </c>
      <c r="C78" s="37">
        <v>0</v>
      </c>
      <c r="D78" s="36">
        <f>D77</f>
        <v>-4.0257648953301182</v>
      </c>
      <c r="E78" s="37">
        <v>0</v>
      </c>
      <c r="F78" s="44"/>
      <c r="G78" s="44"/>
      <c r="H78" s="44"/>
      <c r="I78" s="44"/>
      <c r="J78" s="44"/>
    </row>
    <row r="79" spans="1:10" s="16" customFormat="1" ht="15" customHeight="1">
      <c r="A79" s="44"/>
      <c r="B79" s="45" t="s">
        <v>39</v>
      </c>
      <c r="C79" s="45"/>
      <c r="D79" s="45"/>
      <c r="E79" s="45"/>
      <c r="F79" s="45"/>
      <c r="G79" s="45"/>
      <c r="H79" s="45"/>
      <c r="I79" s="45"/>
      <c r="J79" s="45"/>
    </row>
    <row r="80" spans="1:10" s="16" customFormat="1" ht="15" customHeight="1">
      <c r="A80" s="44"/>
      <c r="B80" s="16" t="s">
        <v>41</v>
      </c>
      <c r="C80" s="16" t="s">
        <v>42</v>
      </c>
      <c r="D80" s="16" t="s">
        <v>13</v>
      </c>
      <c r="E80" s="16" t="s">
        <v>18</v>
      </c>
      <c r="F80" s="16" t="s">
        <v>19</v>
      </c>
      <c r="G80" s="16" t="s">
        <v>43</v>
      </c>
      <c r="H80" s="45" t="s">
        <v>44</v>
      </c>
      <c r="I80" s="45"/>
      <c r="J80" s="45"/>
    </row>
    <row r="81" spans="1:10" s="16" customFormat="1" ht="15" customHeight="1">
      <c r="A81" s="44"/>
      <c r="B81" s="16">
        <f t="shared" ref="B81:C89" si="0">B53</f>
        <v>-20</v>
      </c>
      <c r="C81" s="16">
        <f t="shared" si="0"/>
        <v>0</v>
      </c>
      <c r="D81" s="16">
        <f>$C$73*B81+$D$73</f>
        <v>19.444444444444443</v>
      </c>
      <c r="E81" s="16">
        <f>D81-C81</f>
        <v>19.444444444444443</v>
      </c>
      <c r="F81" s="16">
        <f>IF(SIGN(E81*E82)=1,0,1)</f>
        <v>0</v>
      </c>
      <c r="G81" s="46">
        <f>MATCH(1,F81:F89,0)</f>
        <v>6</v>
      </c>
      <c r="H81" s="16" t="s">
        <v>12</v>
      </c>
      <c r="I81" s="16" t="s">
        <v>45</v>
      </c>
      <c r="J81" s="16" t="s">
        <v>46</v>
      </c>
    </row>
    <row r="82" spans="1:10" s="16" customFormat="1" ht="15" customHeight="1">
      <c r="A82" s="44"/>
      <c r="B82" s="16">
        <f t="shared" si="0"/>
        <v>-15</v>
      </c>
      <c r="C82" s="16">
        <f t="shared" si="0"/>
        <v>0</v>
      </c>
      <c r="D82" s="16">
        <f t="shared" ref="D82:D89" si="1">$C$73*B82+$D$73</f>
        <v>16.666666666666664</v>
      </c>
      <c r="E82" s="16">
        <f t="shared" ref="E82:E89" si="2">D82-C82</f>
        <v>16.666666666666664</v>
      </c>
      <c r="F82" s="16">
        <f t="shared" ref="F82:F88" si="3">IF(SIGN(E82*E83)=1,0,1)</f>
        <v>0</v>
      </c>
      <c r="G82" s="46"/>
      <c r="H82" s="16">
        <f>INDEX(B81:B89,G81)</f>
        <v>10</v>
      </c>
      <c r="I82" s="16">
        <f>INDEX(C81:C89,G81)</f>
        <v>0</v>
      </c>
      <c r="J82" s="16">
        <f>INDEX(D81:D89,G81)</f>
        <v>2.7777777777777795</v>
      </c>
    </row>
    <row r="83" spans="1:10" s="16" customFormat="1" ht="15" customHeight="1">
      <c r="A83" s="44"/>
      <c r="B83" s="16">
        <f t="shared" si="0"/>
        <v>-7</v>
      </c>
      <c r="C83" s="16">
        <f t="shared" si="0"/>
        <v>0</v>
      </c>
      <c r="D83" s="16">
        <f t="shared" si="1"/>
        <v>12.222222222222221</v>
      </c>
      <c r="E83" s="16">
        <f t="shared" si="2"/>
        <v>12.222222222222221</v>
      </c>
      <c r="F83" s="16">
        <f t="shared" si="3"/>
        <v>0</v>
      </c>
      <c r="G83" s="46"/>
      <c r="H83" s="16">
        <f>INDEX(B81:B89,G81+1)</f>
        <v>15</v>
      </c>
      <c r="I83" s="16">
        <f>INDEX(C81:C89,G81+1)</f>
        <v>0</v>
      </c>
      <c r="J83" s="16">
        <f>INDEX(D81:D89,G81+1)</f>
        <v>0</v>
      </c>
    </row>
    <row r="84" spans="1:10" s="16" customFormat="1" ht="15" customHeight="1">
      <c r="A84" s="44"/>
      <c r="B84" s="16">
        <f t="shared" si="0"/>
        <v>2</v>
      </c>
      <c r="C84" s="16">
        <f t="shared" si="0"/>
        <v>0</v>
      </c>
      <c r="D84" s="16">
        <f t="shared" si="1"/>
        <v>7.2222222222222232</v>
      </c>
      <c r="E84" s="16">
        <f t="shared" si="2"/>
        <v>7.2222222222222232</v>
      </c>
      <c r="F84" s="16">
        <f t="shared" si="3"/>
        <v>0</v>
      </c>
      <c r="G84" s="46"/>
      <c r="H84" s="45" t="s">
        <v>47</v>
      </c>
      <c r="I84" s="45"/>
      <c r="J84" s="45"/>
    </row>
    <row r="85" spans="1:10" s="16" customFormat="1">
      <c r="A85" s="44"/>
      <c r="B85" s="16">
        <f t="shared" si="0"/>
        <v>7</v>
      </c>
      <c r="C85" s="16">
        <f t="shared" si="0"/>
        <v>0</v>
      </c>
      <c r="D85" s="16">
        <f t="shared" si="1"/>
        <v>4.4444444444444455</v>
      </c>
      <c r="E85" s="16">
        <f t="shared" si="2"/>
        <v>4.4444444444444455</v>
      </c>
      <c r="F85" s="16">
        <f t="shared" si="3"/>
        <v>0</v>
      </c>
      <c r="G85" s="46"/>
      <c r="H85" s="31" t="s">
        <v>21</v>
      </c>
      <c r="I85" s="16">
        <f>SLOPE(I82:I83,H82:H83)</f>
        <v>0</v>
      </c>
      <c r="J85" s="16">
        <f>SLOPE(J82:J83,H82:H83)</f>
        <v>-0.5555555555555558</v>
      </c>
    </row>
    <row r="86" spans="1:10" s="16" customFormat="1">
      <c r="A86" s="44"/>
      <c r="B86" s="16">
        <f t="shared" si="0"/>
        <v>10</v>
      </c>
      <c r="C86" s="16">
        <f t="shared" si="0"/>
        <v>0</v>
      </c>
      <c r="D86" s="16">
        <f t="shared" si="1"/>
        <v>2.7777777777777795</v>
      </c>
      <c r="E86" s="16">
        <f t="shared" si="2"/>
        <v>2.7777777777777795</v>
      </c>
      <c r="F86" s="16">
        <f t="shared" si="3"/>
        <v>1</v>
      </c>
      <c r="G86" s="46"/>
      <c r="H86" s="31" t="s">
        <v>22</v>
      </c>
      <c r="I86" s="16">
        <f>INTERCEPT(I82:I83,H82:H83)</f>
        <v>0</v>
      </c>
      <c r="J86" s="16">
        <f>INTERCEPT(J82:J83,H82:H83)</f>
        <v>8.3333333333333375</v>
      </c>
    </row>
    <row r="87" spans="1:10" s="16" customFormat="1">
      <c r="A87" s="44"/>
      <c r="B87" s="16">
        <f t="shared" si="0"/>
        <v>15</v>
      </c>
      <c r="C87" s="16">
        <f t="shared" si="0"/>
        <v>0</v>
      </c>
      <c r="D87" s="16">
        <f t="shared" si="1"/>
        <v>0</v>
      </c>
      <c r="E87" s="16">
        <f t="shared" si="2"/>
        <v>0</v>
      </c>
      <c r="F87" s="16">
        <f t="shared" si="3"/>
        <v>1</v>
      </c>
      <c r="G87" s="46"/>
      <c r="H87" s="45" t="s">
        <v>48</v>
      </c>
      <c r="I87" s="45"/>
      <c r="J87" s="45"/>
    </row>
    <row r="88" spans="1:10" s="16" customFormat="1">
      <c r="A88" s="44"/>
      <c r="B88" s="16">
        <f t="shared" si="0"/>
        <v>25</v>
      </c>
      <c r="C88" s="16">
        <f t="shared" si="0"/>
        <v>0</v>
      </c>
      <c r="D88" s="16">
        <f t="shared" si="1"/>
        <v>-5.5555555555555536</v>
      </c>
      <c r="E88" s="16">
        <f t="shared" si="2"/>
        <v>-5.5555555555555536</v>
      </c>
      <c r="F88" s="16">
        <f t="shared" si="3"/>
        <v>0</v>
      </c>
      <c r="G88" s="46"/>
      <c r="H88" s="45" t="s">
        <v>49</v>
      </c>
      <c r="I88" s="45"/>
      <c r="J88" s="40">
        <f>(J85*I86-I85*J86)/(J85-I85)</f>
        <v>0</v>
      </c>
    </row>
    <row r="89" spans="1:10" s="16" customFormat="1">
      <c r="A89" s="44"/>
      <c r="B89" s="16">
        <f t="shared" si="0"/>
        <v>35</v>
      </c>
      <c r="C89" s="16">
        <f t="shared" si="0"/>
        <v>0</v>
      </c>
      <c r="D89" s="16">
        <f t="shared" si="1"/>
        <v>-11.111111111111109</v>
      </c>
      <c r="E89" s="16">
        <f t="shared" si="2"/>
        <v>-11.111111111111109</v>
      </c>
      <c r="F89" s="16">
        <f>H67</f>
        <v>0</v>
      </c>
      <c r="G89" s="46"/>
      <c r="H89" s="45" t="s">
        <v>50</v>
      </c>
      <c r="I89" s="45"/>
      <c r="J89" s="40">
        <f>(J88-J86)/J85</f>
        <v>15</v>
      </c>
    </row>
    <row r="90" spans="1:10" s="16" customFormat="1">
      <c r="A90" s="44"/>
      <c r="B90" s="45" t="s">
        <v>40</v>
      </c>
      <c r="C90" s="45"/>
      <c r="D90" s="45"/>
      <c r="E90" s="45"/>
      <c r="F90" s="45"/>
      <c r="G90" s="45"/>
      <c r="H90" s="45"/>
      <c r="I90" s="45"/>
      <c r="J90" s="45"/>
    </row>
    <row r="91" spans="1:10" s="16" customFormat="1">
      <c r="A91" s="44"/>
      <c r="B91" s="16" t="s">
        <v>41</v>
      </c>
      <c r="C91" s="16" t="s">
        <v>42</v>
      </c>
      <c r="D91" s="16" t="s">
        <v>13</v>
      </c>
      <c r="E91" s="16" t="s">
        <v>18</v>
      </c>
      <c r="F91" s="16" t="s">
        <v>19</v>
      </c>
      <c r="G91" s="16" t="s">
        <v>43</v>
      </c>
      <c r="H91" s="45" t="s">
        <v>44</v>
      </c>
      <c r="I91" s="45"/>
      <c r="J91" s="45"/>
    </row>
    <row r="92" spans="1:10" s="16" customFormat="1">
      <c r="A92" s="44"/>
      <c r="B92" s="16">
        <f>B53</f>
        <v>-20</v>
      </c>
      <c r="C92" s="16">
        <f>D53</f>
        <v>6.89</v>
      </c>
      <c r="D92" s="16">
        <f>$C$73*B92+$D$73</f>
        <v>19.444444444444443</v>
      </c>
      <c r="E92" s="16">
        <f>D92-C92</f>
        <v>12.554444444444442</v>
      </c>
      <c r="F92" s="16">
        <f>IF(SIGN(E92*E93)=1,0,1)</f>
        <v>0</v>
      </c>
      <c r="G92" s="46">
        <f>MATCH(1,F92:F100,0)</f>
        <v>3</v>
      </c>
      <c r="H92" s="16" t="s">
        <v>12</v>
      </c>
      <c r="I92" s="16" t="s">
        <v>45</v>
      </c>
      <c r="J92" s="16" t="s">
        <v>46</v>
      </c>
    </row>
    <row r="93" spans="1:10" s="16" customFormat="1">
      <c r="A93" s="44"/>
      <c r="B93" s="16">
        <f t="shared" ref="B93:B100" si="4">B54</f>
        <v>-15</v>
      </c>
      <c r="C93" s="16">
        <f t="shared" ref="C93:C100" si="5">D54</f>
        <v>8.56</v>
      </c>
      <c r="D93" s="16">
        <f t="shared" ref="D93:D100" si="6">$C$73*B93+$D$73</f>
        <v>16.666666666666664</v>
      </c>
      <c r="E93" s="16">
        <f t="shared" ref="E93:E100" si="7">D93-C93</f>
        <v>8.1066666666666638</v>
      </c>
      <c r="F93" s="16">
        <f t="shared" ref="F93:F99" si="8">IF(SIGN(E93*E94)=1,0,1)</f>
        <v>0</v>
      </c>
      <c r="G93" s="46"/>
      <c r="H93" s="16">
        <f>INDEX(B92:B100,G92)</f>
        <v>-7</v>
      </c>
      <c r="I93" s="16">
        <f>INDEX(C92:C100,G92)</f>
        <v>10.17</v>
      </c>
      <c r="J93" s="16">
        <f>INDEX(D92:D100,G92)</f>
        <v>12.222222222222221</v>
      </c>
    </row>
    <row r="94" spans="1:10" s="16" customFormat="1">
      <c r="A94" s="44"/>
      <c r="B94" s="16">
        <f t="shared" si="4"/>
        <v>-7</v>
      </c>
      <c r="C94" s="16">
        <f t="shared" si="5"/>
        <v>10.17</v>
      </c>
      <c r="D94" s="16">
        <f t="shared" si="6"/>
        <v>12.222222222222221</v>
      </c>
      <c r="E94" s="16">
        <f t="shared" si="7"/>
        <v>2.0522222222222215</v>
      </c>
      <c r="F94" s="16">
        <f t="shared" si="8"/>
        <v>1</v>
      </c>
      <c r="G94" s="46"/>
      <c r="H94" s="16">
        <f>INDEX(B92:B100,G92+1)</f>
        <v>2</v>
      </c>
      <c r="I94" s="16">
        <f>INDEX(C92:C100,G92+1)</f>
        <v>11.38</v>
      </c>
      <c r="J94" s="16">
        <f>INDEX(D92:D100,G92+1)</f>
        <v>7.2222222222222232</v>
      </c>
    </row>
    <row r="95" spans="1:10" s="16" customFormat="1">
      <c r="A95" s="44"/>
      <c r="B95" s="16">
        <f t="shared" si="4"/>
        <v>2</v>
      </c>
      <c r="C95" s="16">
        <f t="shared" si="5"/>
        <v>11.38</v>
      </c>
      <c r="D95" s="16">
        <f t="shared" si="6"/>
        <v>7.2222222222222232</v>
      </c>
      <c r="E95" s="16">
        <f t="shared" si="7"/>
        <v>-4.1577777777777776</v>
      </c>
      <c r="F95" s="16">
        <f t="shared" si="8"/>
        <v>0</v>
      </c>
      <c r="G95" s="46"/>
      <c r="H95" s="45" t="s">
        <v>47</v>
      </c>
      <c r="I95" s="45"/>
      <c r="J95" s="45"/>
    </row>
    <row r="96" spans="1:10" s="16" customFormat="1">
      <c r="A96" s="44"/>
      <c r="B96" s="16">
        <f t="shared" si="4"/>
        <v>7</v>
      </c>
      <c r="C96" s="16">
        <f t="shared" si="5"/>
        <v>14.25</v>
      </c>
      <c r="D96" s="16">
        <f t="shared" si="6"/>
        <v>4.4444444444444455</v>
      </c>
      <c r="E96" s="16">
        <f t="shared" si="7"/>
        <v>-9.8055555555555536</v>
      </c>
      <c r="F96" s="16">
        <f t="shared" si="8"/>
        <v>0</v>
      </c>
      <c r="G96" s="46"/>
      <c r="H96" s="31" t="s">
        <v>21</v>
      </c>
      <c r="I96" s="16">
        <f>SLOPE(I93:I94,H93:H94)</f>
        <v>0.13444444444444453</v>
      </c>
      <c r="J96" s="16">
        <f>SLOPE(J93:J94,H93:H94)</f>
        <v>-0.55555555555555536</v>
      </c>
    </row>
    <row r="97" spans="1:10" s="16" customFormat="1">
      <c r="A97" s="44"/>
      <c r="B97" s="16">
        <f t="shared" si="4"/>
        <v>10</v>
      </c>
      <c r="C97" s="16">
        <f t="shared" si="5"/>
        <v>17.89</v>
      </c>
      <c r="D97" s="16">
        <f t="shared" si="6"/>
        <v>2.7777777777777795</v>
      </c>
      <c r="E97" s="16">
        <f t="shared" si="7"/>
        <v>-15.112222222222222</v>
      </c>
      <c r="F97" s="16">
        <f t="shared" si="8"/>
        <v>0</v>
      </c>
      <c r="G97" s="46"/>
      <c r="H97" s="31" t="s">
        <v>22</v>
      </c>
      <c r="I97" s="16">
        <f>INTERCEPT(I93:I94,H93:H94)</f>
        <v>11.111111111111112</v>
      </c>
      <c r="J97" s="16">
        <f>INTERCEPT(J93:J94,H93:H94)</f>
        <v>8.3333333333333321</v>
      </c>
    </row>
    <row r="98" spans="1:10" s="16" customFormat="1">
      <c r="A98" s="44"/>
      <c r="B98" s="16">
        <f t="shared" si="4"/>
        <v>15</v>
      </c>
      <c r="C98" s="16">
        <f t="shared" si="5"/>
        <v>18.829999999999998</v>
      </c>
      <c r="D98" s="16">
        <f t="shared" si="6"/>
        <v>0</v>
      </c>
      <c r="E98" s="16">
        <f t="shared" si="7"/>
        <v>-18.829999999999998</v>
      </c>
      <c r="F98" s="16">
        <f t="shared" si="8"/>
        <v>0</v>
      </c>
      <c r="G98" s="46"/>
      <c r="H98" s="45" t="s">
        <v>48</v>
      </c>
      <c r="I98" s="45"/>
      <c r="J98" s="45"/>
    </row>
    <row r="99" spans="1:10" s="16" customFormat="1">
      <c r="A99" s="44"/>
      <c r="B99" s="16">
        <f t="shared" si="4"/>
        <v>25</v>
      </c>
      <c r="C99" s="16">
        <f t="shared" si="5"/>
        <v>21.32</v>
      </c>
      <c r="D99" s="16">
        <f t="shared" si="6"/>
        <v>-5.5555555555555536</v>
      </c>
      <c r="E99" s="16">
        <f t="shared" si="7"/>
        <v>-26.875555555555554</v>
      </c>
      <c r="F99" s="16">
        <f t="shared" si="8"/>
        <v>0</v>
      </c>
      <c r="G99" s="46"/>
      <c r="H99" s="45" t="s">
        <v>49</v>
      </c>
      <c r="I99" s="45"/>
      <c r="J99" s="40">
        <f>(J96*I97-I96*J97)/(J96-I96)</f>
        <v>10.569869386294508</v>
      </c>
    </row>
    <row r="100" spans="1:10" s="16" customFormat="1">
      <c r="A100" s="44"/>
      <c r="B100" s="16">
        <f t="shared" si="4"/>
        <v>35</v>
      </c>
      <c r="C100" s="16">
        <f t="shared" si="5"/>
        <v>22.55</v>
      </c>
      <c r="D100" s="16">
        <f t="shared" si="6"/>
        <v>-11.111111111111109</v>
      </c>
      <c r="E100" s="16">
        <f t="shared" si="7"/>
        <v>-33.661111111111111</v>
      </c>
      <c r="F100" s="16">
        <f>F89</f>
        <v>0</v>
      </c>
      <c r="G100" s="46"/>
      <c r="H100" s="45" t="s">
        <v>50</v>
      </c>
      <c r="I100" s="45"/>
      <c r="J100" s="40">
        <f>(J99-J97)/J96</f>
        <v>-4.0257648953301182</v>
      </c>
    </row>
    <row r="101" spans="1:10" s="16" customFormat="1" ht="15" customHeight="1">
      <c r="A101" s="44" t="s">
        <v>52</v>
      </c>
      <c r="B101" s="47" t="s">
        <v>51</v>
      </c>
      <c r="C101" s="47"/>
      <c r="D101" s="47"/>
      <c r="E101" s="47"/>
      <c r="F101" s="47"/>
      <c r="G101" s="47"/>
      <c r="H101" s="47"/>
      <c r="I101" s="47"/>
      <c r="J101" s="47"/>
    </row>
    <row r="102" spans="1:10" s="16" customFormat="1" ht="15" customHeight="1">
      <c r="A102" s="44"/>
      <c r="B102" s="17" t="s">
        <v>28</v>
      </c>
      <c r="C102" s="31" t="s">
        <v>12</v>
      </c>
      <c r="D102" s="32" t="s">
        <v>13</v>
      </c>
      <c r="E102" s="45"/>
      <c r="F102" s="45"/>
      <c r="G102" s="45"/>
      <c r="H102" s="45"/>
      <c r="I102" s="45"/>
      <c r="J102" s="45"/>
    </row>
    <row r="103" spans="1:10" s="16" customFormat="1" ht="15" customHeight="1">
      <c r="A103" s="44"/>
      <c r="B103" s="31">
        <v>1</v>
      </c>
      <c r="C103" s="31">
        <f>G66-0.01</f>
        <v>-12.01</v>
      </c>
      <c r="D103" s="32">
        <f>H66</f>
        <v>15</v>
      </c>
      <c r="E103" s="45"/>
      <c r="F103" s="45"/>
      <c r="G103" s="45"/>
      <c r="H103" s="45"/>
      <c r="I103" s="45"/>
      <c r="J103" s="45"/>
    </row>
    <row r="104" spans="1:10" s="16" customFormat="1" ht="15" customHeight="1">
      <c r="A104" s="44"/>
      <c r="B104" s="31">
        <v>2</v>
      </c>
      <c r="C104" s="31">
        <f>G67</f>
        <v>-12</v>
      </c>
      <c r="D104" s="31">
        <f>H67</f>
        <v>0</v>
      </c>
      <c r="E104" s="45"/>
      <c r="F104" s="45"/>
      <c r="G104" s="45"/>
      <c r="H104" s="45"/>
      <c r="I104" s="45"/>
      <c r="J104" s="45"/>
    </row>
    <row r="105" spans="1:10" s="16" customFormat="1" ht="15.75" customHeight="1">
      <c r="A105" s="44"/>
      <c r="B105" s="33"/>
      <c r="C105" s="33" t="s">
        <v>16</v>
      </c>
      <c r="D105" s="33" t="s">
        <v>17</v>
      </c>
      <c r="E105" s="45"/>
      <c r="F105" s="45"/>
      <c r="G105" s="45"/>
      <c r="H105" s="45"/>
      <c r="I105" s="45"/>
      <c r="J105" s="45"/>
    </row>
    <row r="106" spans="1:10" s="16" customFormat="1" ht="15.75" customHeight="1">
      <c r="A106" s="44"/>
      <c r="B106" s="17" t="s">
        <v>29</v>
      </c>
      <c r="C106" s="41" cm="1">
        <f t="array" ref="C106:D106">LINEST(D103:D104,C103:C104,1)</f>
        <v>-1500.0000000000321</v>
      </c>
      <c r="D106" s="35">
        <v>-18000.000000000382</v>
      </c>
      <c r="E106" s="45"/>
      <c r="F106" s="45"/>
      <c r="G106" s="45"/>
      <c r="H106" s="45"/>
      <c r="I106" s="45"/>
      <c r="J106" s="45"/>
    </row>
    <row r="107" spans="1:10" s="16" customFormat="1" ht="15" customHeight="1">
      <c r="A107" s="44"/>
      <c r="B107" s="45" t="s">
        <v>39</v>
      </c>
      <c r="C107" s="45"/>
      <c r="D107" s="45"/>
      <c r="E107" s="45"/>
      <c r="F107" s="45"/>
      <c r="G107" s="45"/>
      <c r="H107" s="45"/>
      <c r="I107" s="45"/>
      <c r="J107" s="45"/>
    </row>
    <row r="108" spans="1:10" s="16" customFormat="1" ht="15" customHeight="1">
      <c r="A108" s="44"/>
      <c r="B108" s="16" t="s">
        <v>41</v>
      </c>
      <c r="C108" s="16" t="s">
        <v>42</v>
      </c>
      <c r="D108" s="16" t="s">
        <v>13</v>
      </c>
      <c r="E108" s="16" t="s">
        <v>18</v>
      </c>
      <c r="F108" s="16" t="s">
        <v>19</v>
      </c>
      <c r="G108" s="16" t="s">
        <v>43</v>
      </c>
      <c r="H108" s="45" t="s">
        <v>44</v>
      </c>
      <c r="I108" s="45"/>
      <c r="J108" s="45"/>
    </row>
    <row r="109" spans="1:10" s="16" customFormat="1" ht="15" customHeight="1">
      <c r="A109" s="44"/>
      <c r="B109" s="16">
        <f>B53</f>
        <v>-20</v>
      </c>
      <c r="C109" s="16">
        <f>C53</f>
        <v>0</v>
      </c>
      <c r="D109" s="16">
        <f>$C$106*B109+$D$106</f>
        <v>12000.000000000258</v>
      </c>
      <c r="E109" s="16">
        <f t="shared" ref="E109:E117" si="9">D109-C109</f>
        <v>12000.000000000258</v>
      </c>
      <c r="F109" s="16">
        <f>IF(SIGN(E109*E110)=1,0,1)</f>
        <v>0</v>
      </c>
      <c r="G109" s="46">
        <f>MATCH(1,F109:F117,0)</f>
        <v>2</v>
      </c>
      <c r="H109" s="16" t="s">
        <v>12</v>
      </c>
      <c r="I109" s="16" t="s">
        <v>45</v>
      </c>
      <c r="J109" s="16" t="s">
        <v>46</v>
      </c>
    </row>
    <row r="110" spans="1:10" s="16" customFormat="1" ht="15" customHeight="1">
      <c r="A110" s="44"/>
      <c r="B110" s="16">
        <f t="shared" ref="B110:C117" si="10">B54</f>
        <v>-15</v>
      </c>
      <c r="C110" s="16">
        <f t="shared" si="10"/>
        <v>0</v>
      </c>
      <c r="D110" s="16">
        <f>$C$106*B110+$D$106</f>
        <v>4500.0000000000982</v>
      </c>
      <c r="E110" s="16">
        <f t="shared" si="9"/>
        <v>4500.0000000000982</v>
      </c>
      <c r="F110" s="16">
        <f t="shared" ref="F110:F116" si="11">IF(SIGN(E110*E111)=1,0,1)</f>
        <v>1</v>
      </c>
      <c r="G110" s="46"/>
      <c r="H110" s="16">
        <f>INDEX(B109:B117,G109)</f>
        <v>-15</v>
      </c>
      <c r="I110" s="16">
        <f>INDEX(C109:C117,G109)</f>
        <v>0</v>
      </c>
      <c r="J110" s="16">
        <f>INDEX(D109:D117,G109)</f>
        <v>4500.0000000000982</v>
      </c>
    </row>
    <row r="111" spans="1:10" s="16" customFormat="1" ht="15" customHeight="1">
      <c r="A111" s="44"/>
      <c r="B111" s="16">
        <f t="shared" si="10"/>
        <v>-7</v>
      </c>
      <c r="C111" s="16">
        <f t="shared" si="10"/>
        <v>0</v>
      </c>
      <c r="D111" s="16">
        <f t="shared" ref="D111:D117" si="12">$C$106*B111+$D$106</f>
        <v>-7500.0000000001583</v>
      </c>
      <c r="E111" s="16">
        <f t="shared" si="9"/>
        <v>-7500.0000000001583</v>
      </c>
      <c r="F111" s="16">
        <f t="shared" si="11"/>
        <v>0</v>
      </c>
      <c r="G111" s="46"/>
      <c r="H111" s="16">
        <f>INDEX(B109:B117,G109+1)</f>
        <v>-7</v>
      </c>
      <c r="I111" s="16">
        <f>INDEX(C109:C117,G109+1)</f>
        <v>0</v>
      </c>
      <c r="J111" s="16">
        <f>INDEX(D109:D117,G109+1)</f>
        <v>-7500.0000000001583</v>
      </c>
    </row>
    <row r="112" spans="1:10" s="16" customFormat="1" ht="15" customHeight="1">
      <c r="A112" s="44"/>
      <c r="B112" s="16">
        <f t="shared" si="10"/>
        <v>2</v>
      </c>
      <c r="C112" s="16">
        <f t="shared" si="10"/>
        <v>0</v>
      </c>
      <c r="D112" s="16">
        <f t="shared" si="12"/>
        <v>-21000.000000000447</v>
      </c>
      <c r="E112" s="16">
        <f t="shared" si="9"/>
        <v>-21000.000000000447</v>
      </c>
      <c r="F112" s="16">
        <f t="shared" si="11"/>
        <v>0</v>
      </c>
      <c r="G112" s="46"/>
      <c r="H112" s="45" t="s">
        <v>47</v>
      </c>
      <c r="I112" s="45"/>
      <c r="J112" s="45"/>
    </row>
    <row r="113" spans="1:11" s="16" customFormat="1" ht="15" customHeight="1">
      <c r="A113" s="44"/>
      <c r="B113" s="16">
        <f t="shared" si="10"/>
        <v>7</v>
      </c>
      <c r="C113" s="16">
        <f t="shared" si="10"/>
        <v>0</v>
      </c>
      <c r="D113" s="16">
        <f>$C$106*B113+$D$106</f>
        <v>-28500.000000000604</v>
      </c>
      <c r="E113" s="16">
        <f t="shared" si="9"/>
        <v>-28500.000000000604</v>
      </c>
      <c r="F113" s="16">
        <f t="shared" si="11"/>
        <v>0</v>
      </c>
      <c r="G113" s="46"/>
      <c r="H113" s="31" t="s">
        <v>21</v>
      </c>
      <c r="I113" s="16">
        <f>SLOPE(I110:I111,H110:H111)</f>
        <v>0</v>
      </c>
      <c r="J113" s="16">
        <f>SLOPE(J110:J111,H110:H111)</f>
        <v>-1500.0000000000321</v>
      </c>
    </row>
    <row r="114" spans="1:11" s="16" customFormat="1" ht="15" customHeight="1">
      <c r="A114" s="44"/>
      <c r="B114" s="16">
        <f t="shared" si="10"/>
        <v>10</v>
      </c>
      <c r="C114" s="16">
        <f t="shared" si="10"/>
        <v>0</v>
      </c>
      <c r="D114" s="16">
        <f t="shared" si="12"/>
        <v>-33000.000000000698</v>
      </c>
      <c r="E114" s="16">
        <f t="shared" si="9"/>
        <v>-33000.000000000698</v>
      </c>
      <c r="F114" s="16">
        <f t="shared" si="11"/>
        <v>0</v>
      </c>
      <c r="G114" s="46"/>
      <c r="H114" s="31" t="s">
        <v>22</v>
      </c>
      <c r="I114" s="16">
        <f>INTERCEPT(I110:I111,H110:H111)</f>
        <v>0</v>
      </c>
      <c r="J114" s="16">
        <f>INTERCEPT(J110:J111,H110:H111)</f>
        <v>-18000.000000000382</v>
      </c>
    </row>
    <row r="115" spans="1:11" s="16" customFormat="1" ht="15.75" customHeight="1">
      <c r="A115" s="44"/>
      <c r="B115" s="16">
        <f t="shared" si="10"/>
        <v>15</v>
      </c>
      <c r="C115" s="16">
        <f t="shared" si="10"/>
        <v>0</v>
      </c>
      <c r="D115" s="16">
        <f t="shared" si="12"/>
        <v>-40500.000000000859</v>
      </c>
      <c r="E115" s="16">
        <f t="shared" si="9"/>
        <v>-40500.000000000859</v>
      </c>
      <c r="F115" s="16">
        <f t="shared" si="11"/>
        <v>0</v>
      </c>
      <c r="G115" s="46"/>
      <c r="H115" s="45" t="s">
        <v>48</v>
      </c>
      <c r="I115" s="45"/>
      <c r="J115" s="45"/>
      <c r="K115" s="42" t="s">
        <v>53</v>
      </c>
    </row>
    <row r="116" spans="1:11" s="16" customFormat="1" ht="15" customHeight="1">
      <c r="A116" s="44"/>
      <c r="B116" s="16">
        <f t="shared" si="10"/>
        <v>25</v>
      </c>
      <c r="C116" s="16">
        <f t="shared" si="10"/>
        <v>0</v>
      </c>
      <c r="D116" s="16">
        <f t="shared" si="12"/>
        <v>-55500.000000001179</v>
      </c>
      <c r="E116" s="16">
        <f t="shared" si="9"/>
        <v>-55500.000000001179</v>
      </c>
      <c r="F116" s="16">
        <f t="shared" si="11"/>
        <v>0</v>
      </c>
      <c r="G116" s="46"/>
      <c r="H116" s="45" t="s">
        <v>50</v>
      </c>
      <c r="I116" s="45"/>
      <c r="J116" s="40">
        <f>(J113*I114-I113*J114)/(J113-I113)</f>
        <v>0</v>
      </c>
      <c r="K116" s="16">
        <f>J116</f>
        <v>0</v>
      </c>
    </row>
    <row r="117" spans="1:11" s="16" customFormat="1" ht="15.75" customHeight="1">
      <c r="A117" s="44"/>
      <c r="B117" s="16">
        <f t="shared" si="10"/>
        <v>35</v>
      </c>
      <c r="C117" s="16">
        <f t="shared" si="10"/>
        <v>0</v>
      </c>
      <c r="D117" s="16">
        <f t="shared" si="12"/>
        <v>-70500.000000001499</v>
      </c>
      <c r="E117" s="16">
        <f t="shared" si="9"/>
        <v>-70500.000000001499</v>
      </c>
      <c r="F117" s="16">
        <f>F89</f>
        <v>0</v>
      </c>
      <c r="G117" s="46"/>
      <c r="H117" s="45" t="s">
        <v>49</v>
      </c>
      <c r="I117" s="45"/>
      <c r="J117" s="40">
        <f>ROUND((J116-J114)/J113,1)</f>
        <v>-12</v>
      </c>
      <c r="K117" s="28">
        <f>G63</f>
        <v>-15</v>
      </c>
    </row>
    <row r="118" spans="1:11" s="16" customFormat="1" ht="15" customHeight="1">
      <c r="A118" s="44"/>
      <c r="B118" s="45" t="s">
        <v>40</v>
      </c>
      <c r="C118" s="45"/>
      <c r="D118" s="45"/>
      <c r="E118" s="45"/>
      <c r="F118" s="45"/>
      <c r="G118" s="45"/>
      <c r="H118" s="45"/>
      <c r="I118" s="45"/>
      <c r="J118" s="45"/>
    </row>
    <row r="119" spans="1:11" s="16" customFormat="1" ht="15" customHeight="1">
      <c r="A119" s="44"/>
      <c r="B119" s="16" t="s">
        <v>41</v>
      </c>
      <c r="C119" s="16" t="s">
        <v>42</v>
      </c>
      <c r="D119" s="16" t="s">
        <v>13</v>
      </c>
      <c r="E119" s="16" t="s">
        <v>18</v>
      </c>
      <c r="F119" s="16" t="s">
        <v>19</v>
      </c>
      <c r="G119" s="16" t="s">
        <v>43</v>
      </c>
      <c r="H119" s="45" t="s">
        <v>44</v>
      </c>
      <c r="I119" s="45"/>
      <c r="J119" s="45"/>
    </row>
    <row r="120" spans="1:11" s="16" customFormat="1" ht="15" customHeight="1">
      <c r="A120" s="44"/>
      <c r="B120" s="16">
        <f>B109</f>
        <v>-20</v>
      </c>
      <c r="C120" s="16">
        <f>D53</f>
        <v>6.89</v>
      </c>
      <c r="D120" s="16">
        <f>$C$106*B120+$D$106</f>
        <v>12000.000000000258</v>
      </c>
      <c r="E120" s="16">
        <f>D120-C120</f>
        <v>11993.110000000259</v>
      </c>
      <c r="F120" s="16">
        <f>IF(SIGN(E120*E121)=1,0,1)</f>
        <v>0</v>
      </c>
      <c r="G120" s="46">
        <f>MATCH(1,F120:F128,0)</f>
        <v>2</v>
      </c>
      <c r="H120" s="16" t="s">
        <v>12</v>
      </c>
      <c r="I120" s="16" t="s">
        <v>45</v>
      </c>
      <c r="J120" s="16" t="s">
        <v>46</v>
      </c>
    </row>
    <row r="121" spans="1:11" s="16" customFormat="1" ht="15" customHeight="1">
      <c r="A121" s="44"/>
      <c r="B121" s="16">
        <f t="shared" ref="B121:B128" si="13">B110</f>
        <v>-15</v>
      </c>
      <c r="C121" s="16">
        <f t="shared" ref="C121:C128" si="14">D54</f>
        <v>8.56</v>
      </c>
      <c r="D121" s="16">
        <f t="shared" ref="D121:D128" si="15">$C$106*B121+$D$106</f>
        <v>4500.0000000000982</v>
      </c>
      <c r="E121" s="16">
        <f t="shared" ref="E121:E128" si="16">D121-C121</f>
        <v>4491.4400000000978</v>
      </c>
      <c r="F121" s="16">
        <f t="shared" ref="F121:F127" si="17">IF(SIGN(E121*E122)=1,0,1)</f>
        <v>1</v>
      </c>
      <c r="G121" s="46"/>
      <c r="H121" s="16">
        <f>INDEX(B120:B128,G120)</f>
        <v>-15</v>
      </c>
      <c r="I121" s="16">
        <f>INDEX(C120:C128,G120)</f>
        <v>8.56</v>
      </c>
      <c r="J121" s="16">
        <f>INDEX(D120:D128,G120)</f>
        <v>4500.0000000000982</v>
      </c>
    </row>
    <row r="122" spans="1:11" s="16" customFormat="1" ht="15" customHeight="1">
      <c r="A122" s="44"/>
      <c r="B122" s="16">
        <f t="shared" si="13"/>
        <v>-7</v>
      </c>
      <c r="C122" s="16">
        <f t="shared" si="14"/>
        <v>10.17</v>
      </c>
      <c r="D122" s="16">
        <f t="shared" si="15"/>
        <v>-7500.0000000001583</v>
      </c>
      <c r="E122" s="16">
        <f t="shared" si="16"/>
        <v>-7510.1700000001583</v>
      </c>
      <c r="F122" s="16">
        <f t="shared" si="17"/>
        <v>0</v>
      </c>
      <c r="G122" s="46"/>
      <c r="H122" s="16">
        <f>INDEX(B120:B128,G120+1)</f>
        <v>-7</v>
      </c>
      <c r="I122" s="16">
        <f>INDEX(C120:C128,G120+1)</f>
        <v>10.17</v>
      </c>
      <c r="J122" s="16">
        <f>INDEX(D120:D128,G120+1)</f>
        <v>-7500.0000000001583</v>
      </c>
    </row>
    <row r="123" spans="1:11" s="16" customFormat="1" ht="15" customHeight="1">
      <c r="A123" s="44"/>
      <c r="B123" s="16">
        <f t="shared" si="13"/>
        <v>2</v>
      </c>
      <c r="C123" s="16">
        <f t="shared" si="14"/>
        <v>11.38</v>
      </c>
      <c r="D123" s="16">
        <f t="shared" si="15"/>
        <v>-21000.000000000447</v>
      </c>
      <c r="E123" s="16">
        <f t="shared" si="16"/>
        <v>-21011.380000000448</v>
      </c>
      <c r="F123" s="16">
        <f t="shared" si="17"/>
        <v>0</v>
      </c>
      <c r="G123" s="46"/>
      <c r="H123" s="45" t="s">
        <v>47</v>
      </c>
      <c r="I123" s="45"/>
      <c r="J123" s="45"/>
    </row>
    <row r="124" spans="1:11" s="16" customFormat="1" ht="15" customHeight="1">
      <c r="A124" s="44"/>
      <c r="B124" s="16">
        <f t="shared" si="13"/>
        <v>7</v>
      </c>
      <c r="C124" s="16">
        <f t="shared" si="14"/>
        <v>14.25</v>
      </c>
      <c r="D124" s="16">
        <f t="shared" si="15"/>
        <v>-28500.000000000604</v>
      </c>
      <c r="E124" s="16">
        <f t="shared" si="16"/>
        <v>-28514.250000000604</v>
      </c>
      <c r="F124" s="16">
        <f t="shared" si="17"/>
        <v>0</v>
      </c>
      <c r="G124" s="46"/>
      <c r="H124" s="31" t="s">
        <v>21</v>
      </c>
      <c r="I124" s="16">
        <f>SLOPE(I121:I122,H121:H122)</f>
        <v>0.20124999999999993</v>
      </c>
      <c r="J124" s="16">
        <f>SLOPE(J121:J122,H121:H122)</f>
        <v>-1500.0000000000321</v>
      </c>
    </row>
    <row r="125" spans="1:11" s="16" customFormat="1" ht="15" customHeight="1">
      <c r="A125" s="44"/>
      <c r="B125" s="16">
        <f t="shared" si="13"/>
        <v>10</v>
      </c>
      <c r="C125" s="16">
        <f t="shared" si="14"/>
        <v>17.89</v>
      </c>
      <c r="D125" s="16">
        <f t="shared" si="15"/>
        <v>-33000.000000000698</v>
      </c>
      <c r="E125" s="16">
        <f>D125-C125</f>
        <v>-33017.890000000698</v>
      </c>
      <c r="F125" s="16">
        <f>IF(SIGN(E125*E126)=1,0,1)</f>
        <v>0</v>
      </c>
      <c r="G125" s="46"/>
      <c r="H125" s="31" t="s">
        <v>22</v>
      </c>
      <c r="I125" s="16">
        <f>INTERCEPT(I121:I122,H121:H122)</f>
        <v>11.578749999999999</v>
      </c>
      <c r="J125" s="16">
        <f>INTERCEPT(J121:J122,H121:H122)</f>
        <v>-18000.000000000382</v>
      </c>
    </row>
    <row r="126" spans="1:11" s="16" customFormat="1" ht="15.75" customHeight="1">
      <c r="A126" s="44"/>
      <c r="B126" s="16">
        <f t="shared" si="13"/>
        <v>15</v>
      </c>
      <c r="C126" s="16">
        <f t="shared" si="14"/>
        <v>18.829999999999998</v>
      </c>
      <c r="D126" s="16">
        <f t="shared" si="15"/>
        <v>-40500.000000000859</v>
      </c>
      <c r="E126" s="16">
        <f t="shared" si="16"/>
        <v>-40518.83000000086</v>
      </c>
      <c r="F126" s="16">
        <f t="shared" si="17"/>
        <v>0</v>
      </c>
      <c r="G126" s="46"/>
      <c r="H126" s="45" t="s">
        <v>48</v>
      </c>
      <c r="I126" s="45"/>
      <c r="J126" s="45"/>
      <c r="K126" s="42" t="s">
        <v>53</v>
      </c>
    </row>
    <row r="127" spans="1:11" s="16" customFormat="1">
      <c r="A127" s="44"/>
      <c r="B127" s="16">
        <f t="shared" si="13"/>
        <v>25</v>
      </c>
      <c r="C127" s="16">
        <f t="shared" si="14"/>
        <v>21.32</v>
      </c>
      <c r="D127" s="16">
        <f t="shared" si="15"/>
        <v>-55500.000000001179</v>
      </c>
      <c r="E127" s="16">
        <f t="shared" si="16"/>
        <v>-55521.320000001178</v>
      </c>
      <c r="F127" s="16">
        <f t="shared" si="17"/>
        <v>0</v>
      </c>
      <c r="G127" s="46"/>
      <c r="H127" s="45" t="s">
        <v>50</v>
      </c>
      <c r="I127" s="45"/>
      <c r="J127" s="40">
        <f>(J124*I125-I124*J125)/(J124-I124)</f>
        <v>9.1625206951400688</v>
      </c>
      <c r="K127" s="16">
        <f>J127</f>
        <v>9.1625206951400688</v>
      </c>
    </row>
    <row r="128" spans="1:11" s="16" customFormat="1">
      <c r="A128" s="44"/>
      <c r="B128" s="16">
        <f t="shared" si="13"/>
        <v>35</v>
      </c>
      <c r="C128" s="16">
        <f t="shared" si="14"/>
        <v>22.55</v>
      </c>
      <c r="D128" s="16">
        <f t="shared" si="15"/>
        <v>-70500.000000001499</v>
      </c>
      <c r="E128" s="16">
        <f t="shared" si="16"/>
        <v>-70522.550000001502</v>
      </c>
      <c r="F128" s="16">
        <f>F89</f>
        <v>0</v>
      </c>
      <c r="G128" s="46"/>
      <c r="H128" s="45" t="s">
        <v>49</v>
      </c>
      <c r="I128" s="45"/>
      <c r="J128" s="40">
        <f>ROUND((J127-J125)/J124,1)</f>
        <v>-12</v>
      </c>
      <c r="K128" s="28">
        <f>G63</f>
        <v>-15</v>
      </c>
    </row>
    <row r="129" s="16" customFormat="1"/>
    <row r="130" s="16" customFormat="1"/>
    <row r="131" s="16" customFormat="1"/>
    <row r="132" s="16" customFormat="1"/>
    <row r="133" s="16" customFormat="1"/>
    <row r="134" s="16" customFormat="1"/>
    <row r="135" s="16" customFormat="1"/>
    <row r="136" s="16" customFormat="1"/>
    <row r="137" s="16" customFormat="1"/>
    <row r="138" s="16" customFormat="1"/>
    <row r="139" s="16" customFormat="1"/>
    <row r="140" s="16" customFormat="1"/>
    <row r="141" s="16" customFormat="1"/>
    <row r="142" s="16" customFormat="1"/>
    <row r="143" s="16" customFormat="1"/>
    <row r="144" s="16" customFormat="1"/>
    <row r="145" s="16" customFormat="1"/>
    <row r="146" s="16" customFormat="1"/>
    <row r="147" s="16" customFormat="1"/>
    <row r="148" s="16" customFormat="1"/>
    <row r="149" s="16" customFormat="1"/>
    <row r="150" s="16" customFormat="1"/>
    <row r="151" s="16" customFormat="1"/>
    <row r="152" s="16" customFormat="1"/>
    <row r="153" s="16" customFormat="1"/>
    <row r="154" s="16" customFormat="1"/>
    <row r="155" s="16" customFormat="1"/>
    <row r="156" s="16" customFormat="1"/>
    <row r="157" s="16" customFormat="1"/>
    <row r="158" s="16" customFormat="1"/>
    <row r="159" s="16" customFormat="1"/>
    <row r="160" s="16" customFormat="1"/>
    <row r="161" s="16" customFormat="1"/>
    <row r="162" s="16" customFormat="1"/>
    <row r="163" s="16" customFormat="1"/>
    <row r="164" s="16" customFormat="1"/>
    <row r="165" s="16" customFormat="1"/>
    <row r="166" s="16" customFormat="1"/>
    <row r="167" s="16" customFormat="1"/>
    <row r="168" s="16" customFormat="1"/>
    <row r="169" s="16" customFormat="1"/>
    <row r="170" s="16" customFormat="1"/>
    <row r="171" s="16" customFormat="1"/>
    <row r="172" s="16" customFormat="1"/>
    <row r="173" s="16" customFormat="1"/>
    <row r="174" s="16" customFormat="1"/>
    <row r="175" s="16" customFormat="1"/>
    <row r="176" s="16" customFormat="1"/>
    <row r="177" s="16" customFormat="1"/>
    <row r="178" s="16" customFormat="1"/>
    <row r="179" s="16" customFormat="1"/>
    <row r="180" s="16" customFormat="1"/>
    <row r="181" s="16" customFormat="1"/>
    <row r="182" s="16" customFormat="1"/>
    <row r="183" s="16" customFormat="1"/>
    <row r="184" s="16" customFormat="1"/>
    <row r="185" s="16" customFormat="1"/>
    <row r="186" s="16" customFormat="1"/>
    <row r="187" s="16" customFormat="1"/>
    <row r="188" s="16" customFormat="1"/>
    <row r="189" s="16" customFormat="1"/>
    <row r="190" s="16" customFormat="1"/>
    <row r="191" s="16" customFormat="1"/>
    <row r="192" s="16" customFormat="1"/>
    <row r="193" s="16" customFormat="1"/>
    <row r="194" s="16" customFormat="1"/>
    <row r="195" s="16" customFormat="1"/>
    <row r="196" s="16" customFormat="1"/>
    <row r="197" s="16" customFormat="1"/>
    <row r="198" s="16" customFormat="1"/>
    <row r="199" s="16" customFormat="1"/>
    <row r="200" s="16" customFormat="1"/>
    <row r="201" s="16" customFormat="1"/>
    <row r="202" s="16" customFormat="1"/>
    <row r="203" s="16" customFormat="1"/>
    <row r="204" s="16" customFormat="1"/>
    <row r="205" s="16" customFormat="1"/>
    <row r="206" s="16" customFormat="1"/>
    <row r="207" s="16" customFormat="1"/>
    <row r="208" s="16" customFormat="1"/>
    <row r="209" s="16" customFormat="1"/>
    <row r="210" s="16" customFormat="1"/>
    <row r="211" s="16" customFormat="1"/>
    <row r="212" s="16" customFormat="1"/>
    <row r="213" s="16" customFormat="1"/>
    <row r="214" s="16" customFormat="1"/>
    <row r="215" s="16" customFormat="1"/>
    <row r="216" s="16" customFormat="1"/>
    <row r="217" s="16" customFormat="1"/>
    <row r="218" s="16" customFormat="1"/>
    <row r="219" s="16" customFormat="1"/>
    <row r="220" s="16" customFormat="1"/>
    <row r="221" s="16" customFormat="1"/>
    <row r="222" s="16" customFormat="1"/>
    <row r="223" s="16" customFormat="1"/>
    <row r="224" s="16" customFormat="1"/>
    <row r="225" s="16" customFormat="1"/>
    <row r="226" s="16" customFormat="1"/>
    <row r="227" s="16" customFormat="1"/>
    <row r="228" s="16" customFormat="1"/>
    <row r="229" s="16" customFormat="1"/>
    <row r="230" s="16" customFormat="1"/>
    <row r="231" s="16" customFormat="1"/>
    <row r="232" s="16" customFormat="1"/>
    <row r="233" s="16" customFormat="1"/>
    <row r="234" s="16" customFormat="1"/>
    <row r="235" s="16" customFormat="1"/>
    <row r="236" s="16" customFormat="1"/>
    <row r="237" s="16" customFormat="1"/>
    <row r="238" s="16" customFormat="1"/>
    <row r="239" s="16" customFormat="1"/>
    <row r="240" s="16" customFormat="1"/>
    <row r="241" s="16" customFormat="1"/>
    <row r="242" s="16" customFormat="1"/>
    <row r="243" s="16" customFormat="1"/>
    <row r="244" s="16" customFormat="1"/>
    <row r="245" s="16" customFormat="1"/>
    <row r="246" s="16" customFormat="1"/>
    <row r="247" s="16" customFormat="1"/>
    <row r="248" s="16" customFormat="1"/>
    <row r="249" s="16" customFormat="1"/>
    <row r="250" s="16" customFormat="1"/>
    <row r="251" s="16" customFormat="1"/>
    <row r="252" s="16" customFormat="1"/>
    <row r="253" s="16" customFormat="1"/>
    <row r="254" s="16" customFormat="1"/>
    <row r="255" s="16" customFormat="1"/>
    <row r="256" s="16" customFormat="1"/>
    <row r="257" s="16" customFormat="1"/>
    <row r="258" s="16" customFormat="1"/>
    <row r="259" s="16" customFormat="1"/>
    <row r="260" s="16" customFormat="1"/>
    <row r="261" s="16" customFormat="1"/>
    <row r="262" s="16" customFormat="1"/>
    <row r="263" s="16" customFormat="1"/>
    <row r="264" s="16" customFormat="1"/>
    <row r="265" s="16" customFormat="1"/>
    <row r="266" s="16" customFormat="1"/>
    <row r="267" s="16" customFormat="1"/>
    <row r="268" s="16" customFormat="1"/>
    <row r="269" s="16" customFormat="1"/>
    <row r="270" s="16" customFormat="1"/>
    <row r="271" s="16" customFormat="1"/>
    <row r="272" s="16" customFormat="1"/>
    <row r="273" s="16" customFormat="1"/>
    <row r="274" s="16" customFormat="1"/>
    <row r="275" s="16" customFormat="1"/>
    <row r="276" s="16" customFormat="1"/>
    <row r="277" s="16" customFormat="1"/>
    <row r="278" s="16" customFormat="1"/>
    <row r="279" s="16" customFormat="1"/>
    <row r="280" s="16" customFormat="1"/>
    <row r="281" s="16" customFormat="1"/>
    <row r="282" s="16" customFormat="1"/>
    <row r="283" s="16" customFormat="1"/>
    <row r="284" s="16" customFormat="1"/>
    <row r="285" s="16" customFormat="1"/>
    <row r="286" s="16" customFormat="1"/>
    <row r="287" s="16" customFormat="1"/>
    <row r="288" s="16" customFormat="1"/>
    <row r="289" s="16" customFormat="1"/>
    <row r="290" s="16" customFormat="1"/>
    <row r="291" s="16" customFormat="1"/>
    <row r="292" s="16" customFormat="1"/>
    <row r="293" s="16" customFormat="1"/>
    <row r="294" s="16" customFormat="1"/>
    <row r="295" s="16" customFormat="1"/>
    <row r="296" s="16" customFormat="1"/>
    <row r="297" s="16" customFormat="1"/>
    <row r="298" s="16" customFormat="1"/>
    <row r="299" s="16" customFormat="1"/>
    <row r="300" s="16" customFormat="1"/>
    <row r="301" s="16" customFormat="1"/>
    <row r="302" s="16" customFormat="1"/>
    <row r="303" s="16" customFormat="1"/>
    <row r="304" s="16" customFormat="1"/>
    <row r="305" s="16" customFormat="1"/>
    <row r="306" s="16" customFormat="1"/>
    <row r="307" s="16" customFormat="1"/>
    <row r="308" s="16" customFormat="1"/>
    <row r="309" s="16" customFormat="1"/>
    <row r="310" s="16" customFormat="1"/>
    <row r="311" s="16" customFormat="1"/>
    <row r="312" s="16" customFormat="1"/>
    <row r="313" s="16" customFormat="1"/>
    <row r="314" s="16" customFormat="1"/>
    <row r="315" s="16" customFormat="1"/>
    <row r="316" s="16" customFormat="1"/>
    <row r="317" s="16" customFormat="1"/>
    <row r="318" s="16" customFormat="1"/>
    <row r="319" s="16" customFormat="1"/>
    <row r="320" s="16" customFormat="1"/>
    <row r="321" s="16" customFormat="1"/>
    <row r="322" s="16" customFormat="1"/>
    <row r="323" s="16" customFormat="1"/>
    <row r="324" s="16" customFormat="1"/>
    <row r="325" s="16" customFormat="1"/>
    <row r="326" s="16" customFormat="1"/>
    <row r="327" s="16" customFormat="1"/>
    <row r="328" s="16" customFormat="1"/>
    <row r="329" s="16" customFormat="1"/>
    <row r="330" s="16" customFormat="1"/>
    <row r="331" s="16" customFormat="1"/>
    <row r="332" s="16" customFormat="1"/>
    <row r="333" s="16" customFormat="1"/>
    <row r="334" s="16" customFormat="1"/>
    <row r="335" s="16" customFormat="1"/>
    <row r="336" s="16" customFormat="1"/>
    <row r="337" s="16" customFormat="1"/>
    <row r="338" s="16" customFormat="1"/>
    <row r="339" s="16" customFormat="1"/>
    <row r="340" s="16" customFormat="1"/>
    <row r="341" s="16" customFormat="1"/>
    <row r="342" s="16" customFormat="1"/>
    <row r="343" s="16" customFormat="1"/>
    <row r="344" s="16" customFormat="1"/>
    <row r="345" s="16" customFormat="1"/>
    <row r="346" s="16" customFormat="1"/>
    <row r="347" s="16" customFormat="1"/>
    <row r="348" s="16" customFormat="1"/>
    <row r="349" s="16" customFormat="1"/>
    <row r="350" s="16" customFormat="1"/>
    <row r="351" s="16" customFormat="1"/>
    <row r="352" s="16" customFormat="1"/>
    <row r="353" s="16" customFormat="1"/>
    <row r="354" s="16" customFormat="1"/>
    <row r="355" s="16" customFormat="1"/>
    <row r="356" s="16" customFormat="1"/>
    <row r="357" s="16" customFormat="1"/>
    <row r="358" s="16" customFormat="1"/>
    <row r="359" s="16" customFormat="1"/>
    <row r="360" s="16" customFormat="1"/>
    <row r="361" s="16" customFormat="1"/>
    <row r="362" s="16" customFormat="1"/>
    <row r="363" s="16" customFormat="1"/>
    <row r="364" s="16" customFormat="1"/>
    <row r="365" s="16" customFormat="1"/>
    <row r="366" s="16" customFormat="1"/>
    <row r="367" s="16" customFormat="1"/>
    <row r="368" s="16" customFormat="1"/>
    <row r="369" s="16" customFormat="1"/>
    <row r="370" s="16" customFormat="1"/>
    <row r="371" s="16" customFormat="1"/>
    <row r="372" s="16" customFormat="1"/>
    <row r="373" s="16" customFormat="1"/>
    <row r="374" s="16" customFormat="1"/>
    <row r="375" s="16" customFormat="1"/>
    <row r="376" s="16" customFormat="1"/>
    <row r="377" s="16" customFormat="1"/>
    <row r="378" s="16" customFormat="1"/>
    <row r="379" s="16" customFormat="1"/>
    <row r="380" s="16" customFormat="1"/>
    <row r="381" s="16" customFormat="1"/>
    <row r="382" s="16" customFormat="1"/>
    <row r="383" s="16" customFormat="1"/>
    <row r="384" s="16" customFormat="1"/>
    <row r="385" s="16" customFormat="1"/>
    <row r="386" s="16" customFormat="1"/>
    <row r="387" s="16" customFormat="1"/>
    <row r="388" s="16" customFormat="1"/>
    <row r="389" s="16" customFormat="1"/>
    <row r="390" s="16" customFormat="1"/>
    <row r="391" s="16" customFormat="1"/>
    <row r="392" s="16" customFormat="1"/>
    <row r="393" s="16" customFormat="1"/>
    <row r="394" s="16" customFormat="1"/>
    <row r="395" s="16" customFormat="1"/>
    <row r="396" s="16" customFormat="1"/>
    <row r="397" s="16" customFormat="1"/>
    <row r="398" s="16" customFormat="1"/>
    <row r="399" s="16" customFormat="1"/>
    <row r="400" s="16" customFormat="1"/>
    <row r="401" s="16" customFormat="1"/>
    <row r="402" s="16" customFormat="1"/>
    <row r="403" s="16" customFormat="1"/>
    <row r="404" s="16" customFormat="1"/>
    <row r="405" s="16" customFormat="1"/>
    <row r="406" s="16" customFormat="1"/>
    <row r="407" s="16" customFormat="1"/>
    <row r="408" s="16" customFormat="1"/>
    <row r="409" s="16" customFormat="1"/>
    <row r="410" s="16" customFormat="1"/>
    <row r="411" s="16" customFormat="1"/>
    <row r="412" s="16" customFormat="1"/>
    <row r="413" s="16" customFormat="1"/>
    <row r="414" s="16" customFormat="1"/>
    <row r="415" s="16" customFormat="1"/>
    <row r="416" s="16" customFormat="1"/>
    <row r="417" s="16" customFormat="1"/>
    <row r="418" s="16" customFormat="1"/>
    <row r="419" s="16" customFormat="1"/>
    <row r="420" s="16" customFormat="1"/>
    <row r="421" s="16" customFormat="1"/>
    <row r="422" s="16" customFormat="1"/>
    <row r="423" s="16" customFormat="1"/>
    <row r="424" s="16" customFormat="1"/>
    <row r="425" s="16" customFormat="1"/>
    <row r="426" s="16" customFormat="1"/>
    <row r="427" s="16" customFormat="1"/>
    <row r="428" s="16" customFormat="1"/>
    <row r="429" s="16" customFormat="1"/>
    <row r="430" s="16" customFormat="1"/>
    <row r="431" s="16" customFormat="1"/>
    <row r="432" s="16" customFormat="1"/>
    <row r="433" s="16" customFormat="1"/>
    <row r="434" s="16" customFormat="1"/>
    <row r="435" s="16" customFormat="1"/>
    <row r="436" s="16" customFormat="1"/>
    <row r="437" s="16" customFormat="1"/>
    <row r="438" s="16" customFormat="1"/>
    <row r="439" s="16" customFormat="1"/>
    <row r="440" s="16" customFormat="1"/>
    <row r="441" s="16" customFormat="1"/>
    <row r="442" s="16" customFormat="1"/>
    <row r="443" s="16" customFormat="1"/>
    <row r="444" s="16" customFormat="1"/>
    <row r="445" s="16" customFormat="1"/>
    <row r="446" s="16" customFormat="1"/>
    <row r="447" s="16" customFormat="1"/>
    <row r="448" s="16" customFormat="1"/>
    <row r="449" s="16" customFormat="1"/>
    <row r="450" s="16" customFormat="1"/>
    <row r="451" s="16" customFormat="1"/>
    <row r="452" s="16" customFormat="1"/>
    <row r="453" s="16" customFormat="1"/>
    <row r="454" s="16" customFormat="1"/>
    <row r="455" s="16" customFormat="1"/>
    <row r="456" s="16" customFormat="1"/>
    <row r="457" s="16" customFormat="1"/>
    <row r="458" s="16" customFormat="1"/>
    <row r="459" s="16" customFormat="1"/>
    <row r="460" s="16" customFormat="1"/>
    <row r="461" s="16" customFormat="1"/>
    <row r="462" s="16" customFormat="1"/>
    <row r="463" s="16" customFormat="1"/>
    <row r="464" s="16" customFormat="1"/>
    <row r="465" s="16" customFormat="1"/>
    <row r="466" s="16" customFormat="1"/>
    <row r="467" s="16" customFormat="1"/>
    <row r="468" s="16" customFormat="1"/>
    <row r="469" s="16" customFormat="1"/>
    <row r="470" s="16" customFormat="1"/>
    <row r="471" s="16" customFormat="1"/>
    <row r="472" s="16" customFormat="1"/>
    <row r="473" s="16" customFormat="1"/>
    <row r="474" s="16" customFormat="1"/>
    <row r="475" s="16" customFormat="1"/>
    <row r="476" s="16" customFormat="1"/>
    <row r="477" s="16" customFormat="1"/>
    <row r="478" s="16" customFormat="1"/>
    <row r="479" s="16" customFormat="1"/>
    <row r="480" s="16" customFormat="1"/>
    <row r="481" s="16" customFormat="1"/>
    <row r="482" s="16" customFormat="1"/>
  </sheetData>
  <sheetProtection algorithmName="SHA-512" hashValue="cDdRRxDku2tH1nP3xB2j1Z5f6zvbxyyv2K2ONHphN6F8cV60Fv9YxrqX22WTStieTLccyuRTVGMoE6swL3Ttbw==" saltValue="i0w7ofiRXCRIugyXks+KNw==" spinCount="100000" sheet="1" objects="1" scenarios="1" selectLockedCells="1"/>
  <protectedRanges>
    <protectedRange sqref="C6:C10" name="Oblast1_1"/>
  </protectedRanges>
  <mergeCells count="54">
    <mergeCell ref="H128:I128"/>
    <mergeCell ref="H99:I99"/>
    <mergeCell ref="H100:I100"/>
    <mergeCell ref="A101:A128"/>
    <mergeCell ref="B101:J101"/>
    <mergeCell ref="E102:J106"/>
    <mergeCell ref="B107:J107"/>
    <mergeCell ref="H108:J108"/>
    <mergeCell ref="G109:G117"/>
    <mergeCell ref="H112:J112"/>
    <mergeCell ref="H115:J115"/>
    <mergeCell ref="H116:I116"/>
    <mergeCell ref="H117:I117"/>
    <mergeCell ref="B118:J118"/>
    <mergeCell ref="H119:J119"/>
    <mergeCell ref="G120:G128"/>
    <mergeCell ref="H123:J123"/>
    <mergeCell ref="H126:J126"/>
    <mergeCell ref="H127:I127"/>
    <mergeCell ref="A74:A100"/>
    <mergeCell ref="B74:C74"/>
    <mergeCell ref="D74:E74"/>
    <mergeCell ref="F74:J78"/>
    <mergeCell ref="B79:J79"/>
    <mergeCell ref="H80:J80"/>
    <mergeCell ref="G81:G89"/>
    <mergeCell ref="H84:J84"/>
    <mergeCell ref="H87:J87"/>
    <mergeCell ref="H88:I88"/>
    <mergeCell ref="H89:I89"/>
    <mergeCell ref="B90:J90"/>
    <mergeCell ref="H91:J91"/>
    <mergeCell ref="G92:G100"/>
    <mergeCell ref="H95:J95"/>
    <mergeCell ref="H98:J98"/>
    <mergeCell ref="A62:A73"/>
    <mergeCell ref="F62:F64"/>
    <mergeCell ref="B65:E65"/>
    <mergeCell ref="F65:F67"/>
    <mergeCell ref="B68:E68"/>
    <mergeCell ref="E69:E73"/>
    <mergeCell ref="E12:L18"/>
    <mergeCell ref="B13:D18"/>
    <mergeCell ref="A52:A61"/>
    <mergeCell ref="E52:H52"/>
    <mergeCell ref="E53:F54"/>
    <mergeCell ref="E55:F56"/>
    <mergeCell ref="E57:F60"/>
    <mergeCell ref="A10:B10"/>
    <mergeCell ref="A1:M3"/>
    <mergeCell ref="B4:D5"/>
    <mergeCell ref="A6:B6"/>
    <mergeCell ref="A7:B7"/>
    <mergeCell ref="A8:B8"/>
  </mergeCells>
  <dataValidations count="2">
    <dataValidation type="list" allowBlank="1" showInputMessage="1" showErrorMessage="1" sqref="C7" xr:uid="{FE7220D6-6A74-4330-86E9-7E9B315DA91C}">
      <formula1>$G$55:$G$56</formula1>
    </dataValidation>
    <dataValidation type="list" allowBlank="1" showInputMessage="1" showErrorMessage="1" sqref="C10" xr:uid="{F5991CBE-1965-494B-9718-0566405D07D3}">
      <formula1>$G$53:$G$54</formula1>
    </dataValidation>
  </dataValidations>
  <pageMargins left="0.25" right="0.25" top="0.75" bottom="0.75" header="0.3" footer="0.3"/>
  <pageSetup paperSize="9" scale="78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5D00B-4C1D-4B13-B04B-D61550A3130D}">
  <sheetPr codeName="List3">
    <pageSetUpPr fitToPage="1"/>
  </sheetPr>
  <dimension ref="A1:EM231"/>
  <sheetViews>
    <sheetView topLeftCell="A5" zoomScale="70" zoomScaleNormal="70" workbookViewId="0">
      <selection activeCell="C9" sqref="C9"/>
    </sheetView>
  </sheetViews>
  <sheetFormatPr defaultColWidth="9.140625" defaultRowHeight="15"/>
  <cols>
    <col min="1" max="1" width="7.28515625" style="14" customWidth="1"/>
    <col min="2" max="2" width="44.85546875" style="14" customWidth="1"/>
    <col min="3" max="3" width="29.42578125" style="14" customWidth="1"/>
    <col min="4" max="4" width="12.5703125" style="14" customWidth="1"/>
    <col min="5" max="5" width="11.42578125" style="14" customWidth="1"/>
    <col min="6" max="9" width="9.140625" style="14"/>
    <col min="10" max="10" width="16.5703125" style="14" bestFit="1" customWidth="1"/>
    <col min="11" max="11" width="9.140625" style="14"/>
    <col min="12" max="12" width="6.5703125" style="14" customWidth="1"/>
    <col min="13" max="13" width="6.42578125" style="14" customWidth="1"/>
    <col min="14" max="14" width="9.140625" style="15"/>
    <col min="15" max="143" width="9.140625" style="16"/>
    <col min="144" max="16384" width="9.140625" style="14"/>
  </cols>
  <sheetData>
    <row r="1" spans="1:13" ht="9.9499999999999993" customHeight="1">
      <c r="A1" s="54" t="s">
        <v>56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ht="9.9499999999999993" customHeight="1">
      <c r="A2" s="57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3" ht="9.9499999999999993" customHeight="1" thickBot="1">
      <c r="A3" s="60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2"/>
    </row>
    <row r="4" spans="1:13">
      <c r="A4" s="1"/>
      <c r="B4" s="63" t="s">
        <v>0</v>
      </c>
      <c r="C4" s="63"/>
      <c r="D4" s="63"/>
      <c r="E4" s="12"/>
      <c r="F4" s="12"/>
      <c r="G4" s="12"/>
      <c r="H4" s="12"/>
      <c r="I4" s="12"/>
      <c r="J4" s="12"/>
      <c r="K4" s="12"/>
      <c r="L4" s="12"/>
      <c r="M4" s="2"/>
    </row>
    <row r="5" spans="1:13">
      <c r="A5" s="1"/>
      <c r="B5" s="63"/>
      <c r="C5" s="63"/>
      <c r="D5" s="63"/>
      <c r="E5" s="12"/>
      <c r="F5" s="12"/>
      <c r="G5" s="12"/>
      <c r="H5" s="12"/>
      <c r="I5" s="12"/>
      <c r="J5" s="12"/>
      <c r="K5" s="12"/>
      <c r="L5" s="12"/>
      <c r="M5" s="2"/>
    </row>
    <row r="6" spans="1:13">
      <c r="A6" s="64" t="s">
        <v>1</v>
      </c>
      <c r="B6" s="65"/>
      <c r="C6" s="3">
        <v>-15</v>
      </c>
      <c r="D6" s="9" t="s">
        <v>2</v>
      </c>
      <c r="E6" s="12"/>
      <c r="F6" s="12"/>
      <c r="G6" s="12"/>
      <c r="H6" s="12"/>
      <c r="I6" s="12"/>
      <c r="J6" s="12"/>
      <c r="K6" s="12"/>
      <c r="L6" s="12"/>
      <c r="M6" s="2"/>
    </row>
    <row r="7" spans="1:13">
      <c r="A7" s="64" t="s">
        <v>3</v>
      </c>
      <c r="B7" s="65"/>
      <c r="C7" s="3">
        <v>15</v>
      </c>
      <c r="D7" s="9" t="s">
        <v>2</v>
      </c>
      <c r="E7" s="12"/>
      <c r="F7" s="12"/>
      <c r="G7" s="12"/>
      <c r="H7" s="12"/>
      <c r="I7" s="12"/>
      <c r="J7" s="12"/>
      <c r="K7" s="12"/>
      <c r="L7" s="12"/>
      <c r="M7" s="2"/>
    </row>
    <row r="8" spans="1:13">
      <c r="A8" s="64" t="s">
        <v>4</v>
      </c>
      <c r="B8" s="65"/>
      <c r="C8" s="3">
        <v>13</v>
      </c>
      <c r="D8" s="9" t="s">
        <v>5</v>
      </c>
      <c r="E8" s="12"/>
      <c r="F8" s="12"/>
      <c r="G8" s="12"/>
      <c r="H8" s="12"/>
      <c r="I8" s="12"/>
      <c r="J8" s="12"/>
      <c r="K8" s="12"/>
      <c r="L8" s="12"/>
      <c r="M8" s="2"/>
    </row>
    <row r="9" spans="1:13">
      <c r="A9" s="11"/>
      <c r="B9" s="13" t="s">
        <v>6</v>
      </c>
      <c r="C9" s="3">
        <v>4</v>
      </c>
      <c r="D9" s="9" t="s">
        <v>7</v>
      </c>
      <c r="E9" s="12"/>
      <c r="F9" s="12"/>
      <c r="G9" s="12"/>
      <c r="H9" s="12"/>
      <c r="I9" s="12"/>
      <c r="J9" s="12"/>
      <c r="K9" s="12"/>
      <c r="L9" s="12"/>
      <c r="M9" s="2"/>
    </row>
    <row r="10" spans="1:13">
      <c r="A10" s="64" t="s">
        <v>8</v>
      </c>
      <c r="B10" s="65"/>
      <c r="C10" s="3" t="s">
        <v>15</v>
      </c>
      <c r="D10" s="9" t="s">
        <v>7</v>
      </c>
      <c r="E10" s="12"/>
      <c r="F10" s="12"/>
      <c r="G10" s="12"/>
      <c r="H10" s="12"/>
      <c r="I10" s="12"/>
      <c r="J10" s="12"/>
      <c r="K10" s="12"/>
      <c r="L10" s="12"/>
      <c r="M10" s="2"/>
    </row>
    <row r="11" spans="1:13">
      <c r="A11" s="4"/>
      <c r="B11" s="13" t="s">
        <v>10</v>
      </c>
      <c r="C11" s="43">
        <f>D64</f>
        <v>15.400000000000002</v>
      </c>
      <c r="D11" s="9" t="s">
        <v>5</v>
      </c>
      <c r="E11" s="12"/>
      <c r="F11" s="12"/>
      <c r="G11" s="12"/>
      <c r="H11" s="12"/>
      <c r="I11" s="12"/>
      <c r="J11" s="12"/>
      <c r="K11" s="12"/>
      <c r="L11" s="12"/>
      <c r="M11" s="2"/>
    </row>
    <row r="12" spans="1:13" ht="15" customHeight="1">
      <c r="A12" s="5"/>
      <c r="B12" s="10"/>
      <c r="C12" s="10"/>
      <c r="D12" s="10"/>
      <c r="E12" s="51" t="s">
        <v>54</v>
      </c>
      <c r="F12" s="51"/>
      <c r="G12" s="51"/>
      <c r="H12" s="51"/>
      <c r="I12" s="51"/>
      <c r="J12" s="51"/>
      <c r="K12" s="51"/>
      <c r="L12" s="51"/>
      <c r="M12" s="2"/>
    </row>
    <row r="13" spans="1:13">
      <c r="A13" s="1"/>
      <c r="B13" s="52" t="s">
        <v>55</v>
      </c>
      <c r="C13" s="53"/>
      <c r="D13" s="53"/>
      <c r="E13" s="51"/>
      <c r="F13" s="51"/>
      <c r="G13" s="51"/>
      <c r="H13" s="51"/>
      <c r="I13" s="51"/>
      <c r="J13" s="51"/>
      <c r="K13" s="51"/>
      <c r="L13" s="51"/>
      <c r="M13" s="2"/>
    </row>
    <row r="14" spans="1:13">
      <c r="A14" s="1"/>
      <c r="B14" s="53"/>
      <c r="C14" s="53"/>
      <c r="D14" s="53"/>
      <c r="E14" s="51"/>
      <c r="F14" s="51"/>
      <c r="G14" s="51"/>
      <c r="H14" s="51"/>
      <c r="I14" s="51"/>
      <c r="J14" s="51"/>
      <c r="K14" s="51"/>
      <c r="L14" s="51"/>
      <c r="M14" s="2"/>
    </row>
    <row r="15" spans="1:13">
      <c r="A15" s="1"/>
      <c r="B15" s="53"/>
      <c r="C15" s="53"/>
      <c r="D15" s="53"/>
      <c r="E15" s="51"/>
      <c r="F15" s="51"/>
      <c r="G15" s="51"/>
      <c r="H15" s="51"/>
      <c r="I15" s="51"/>
      <c r="J15" s="51"/>
      <c r="K15" s="51"/>
      <c r="L15" s="51"/>
      <c r="M15" s="2"/>
    </row>
    <row r="16" spans="1:13">
      <c r="A16" s="1"/>
      <c r="B16" s="53"/>
      <c r="C16" s="53"/>
      <c r="D16" s="53"/>
      <c r="E16" s="51"/>
      <c r="F16" s="51"/>
      <c r="G16" s="51"/>
      <c r="H16" s="51"/>
      <c r="I16" s="51"/>
      <c r="J16" s="51"/>
      <c r="K16" s="51"/>
      <c r="L16" s="51"/>
      <c r="M16" s="2"/>
    </row>
    <row r="17" spans="1:13">
      <c r="A17" s="1"/>
      <c r="B17" s="53"/>
      <c r="C17" s="53"/>
      <c r="D17" s="53"/>
      <c r="E17" s="51"/>
      <c r="F17" s="51"/>
      <c r="G17" s="51"/>
      <c r="H17" s="51"/>
      <c r="I17" s="51"/>
      <c r="J17" s="51"/>
      <c r="K17" s="51"/>
      <c r="L17" s="51"/>
      <c r="M17" s="2"/>
    </row>
    <row r="18" spans="1:13">
      <c r="A18" s="1"/>
      <c r="B18" s="53"/>
      <c r="C18" s="53"/>
      <c r="D18" s="53"/>
      <c r="E18" s="51"/>
      <c r="F18" s="51"/>
      <c r="G18" s="51"/>
      <c r="H18" s="51"/>
      <c r="I18" s="51"/>
      <c r="J18" s="51"/>
      <c r="K18" s="51"/>
      <c r="L18" s="51"/>
      <c r="M18" s="2"/>
    </row>
    <row r="19" spans="1:13">
      <c r="A19" s="1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2"/>
    </row>
    <row r="20" spans="1:13">
      <c r="A20" s="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2"/>
    </row>
    <row r="21" spans="1:13">
      <c r="A21" s="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2"/>
    </row>
    <row r="22" spans="1:13">
      <c r="A22" s="1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2"/>
    </row>
    <row r="23" spans="1:13">
      <c r="A23" s="1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2"/>
    </row>
    <row r="24" spans="1:13">
      <c r="A24" s="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2"/>
    </row>
    <row r="25" spans="1:13">
      <c r="A25" s="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2"/>
    </row>
    <row r="26" spans="1:13">
      <c r="A26" s="1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2"/>
    </row>
    <row r="27" spans="1:13">
      <c r="A27" s="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2"/>
    </row>
    <row r="28" spans="1:13">
      <c r="A28" s="1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2"/>
    </row>
    <row r="29" spans="1:13">
      <c r="A29" s="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2"/>
    </row>
    <row r="30" spans="1:13">
      <c r="A30" s="1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2"/>
    </row>
    <row r="31" spans="1:13">
      <c r="A31" s="1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2"/>
    </row>
    <row r="32" spans="1:13">
      <c r="A32" s="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2"/>
    </row>
    <row r="33" spans="1:13">
      <c r="A33" s="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2"/>
    </row>
    <row r="34" spans="1:13">
      <c r="A34" s="1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2"/>
    </row>
    <row r="35" spans="1:13">
      <c r="A35" s="1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2"/>
    </row>
    <row r="36" spans="1:13">
      <c r="A36" s="1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2"/>
    </row>
    <row r="37" spans="1:13">
      <c r="A37" s="1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2"/>
    </row>
    <row r="38" spans="1:13">
      <c r="A38" s="1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2"/>
    </row>
    <row r="39" spans="1:13">
      <c r="A39" s="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2"/>
    </row>
    <row r="40" spans="1:13">
      <c r="A40" s="1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2"/>
    </row>
    <row r="41" spans="1:13">
      <c r="A41" s="1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2"/>
    </row>
    <row r="42" spans="1:13">
      <c r="A42" s="1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2"/>
    </row>
    <row r="43" spans="1:13" ht="15.75" thickBot="1">
      <c r="A43" s="6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8"/>
    </row>
    <row r="44" spans="1:13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</row>
    <row r="45" spans="1:13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</row>
    <row r="46" spans="1:13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</row>
    <row r="47" spans="1:13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 spans="1:13" s="16" customFormat="1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</row>
    <row r="49" spans="1:13" s="16" customFormat="1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</row>
    <row r="50" spans="1:13" s="16" customFormat="1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</row>
    <row r="51" spans="1:13" s="16" customFormat="1">
      <c r="A51" s="18"/>
      <c r="B51" s="18"/>
      <c r="C51" s="18"/>
    </row>
    <row r="52" spans="1:13" s="16" customFormat="1" ht="24">
      <c r="A52" s="44" t="s">
        <v>23</v>
      </c>
      <c r="B52" s="19" t="s">
        <v>20</v>
      </c>
      <c r="C52" s="19" t="s">
        <v>38</v>
      </c>
      <c r="D52" s="19" t="s">
        <v>37</v>
      </c>
      <c r="E52" s="47" t="s">
        <v>32</v>
      </c>
      <c r="F52" s="47"/>
      <c r="G52" s="47"/>
      <c r="H52" s="47"/>
    </row>
    <row r="53" spans="1:13" s="16" customFormat="1">
      <c r="A53" s="44"/>
      <c r="B53" s="20">
        <v>-20</v>
      </c>
      <c r="C53" s="20"/>
      <c r="D53" s="21">
        <v>6.12</v>
      </c>
      <c r="E53" s="50" t="s">
        <v>33</v>
      </c>
      <c r="F53" s="50"/>
      <c r="G53" s="22" t="s">
        <v>9</v>
      </c>
    </row>
    <row r="54" spans="1:13" s="16" customFormat="1">
      <c r="A54" s="44"/>
      <c r="B54" s="23">
        <v>-15</v>
      </c>
      <c r="C54" s="24"/>
      <c r="D54" s="21">
        <v>6.9</v>
      </c>
      <c r="E54" s="50"/>
      <c r="F54" s="50"/>
      <c r="G54" s="22" t="s">
        <v>15</v>
      </c>
    </row>
    <row r="55" spans="1:13" s="16" customFormat="1">
      <c r="A55" s="44"/>
      <c r="B55" s="23">
        <v>-7</v>
      </c>
      <c r="C55" s="24"/>
      <c r="D55" s="25">
        <v>8.6300000000000008</v>
      </c>
      <c r="E55" s="50" t="s">
        <v>34</v>
      </c>
      <c r="F55" s="50"/>
      <c r="G55" s="22">
        <v>15</v>
      </c>
    </row>
    <row r="56" spans="1:13" s="16" customFormat="1">
      <c r="A56" s="44"/>
      <c r="B56" s="23">
        <v>2</v>
      </c>
      <c r="C56" s="24"/>
      <c r="D56" s="25">
        <v>10.28</v>
      </c>
      <c r="E56" s="50"/>
      <c r="F56" s="50"/>
      <c r="G56" s="22">
        <v>20</v>
      </c>
    </row>
    <row r="57" spans="1:13" s="16" customFormat="1">
      <c r="A57" s="44"/>
      <c r="B57" s="23">
        <v>7</v>
      </c>
      <c r="C57" s="24"/>
      <c r="D57" s="25">
        <v>13.4</v>
      </c>
      <c r="E57" s="50" t="s">
        <v>35</v>
      </c>
      <c r="F57" s="50"/>
      <c r="G57" s="22">
        <v>-12</v>
      </c>
    </row>
    <row r="58" spans="1:13" s="16" customFormat="1">
      <c r="A58" s="44"/>
      <c r="B58" s="23">
        <v>10</v>
      </c>
      <c r="C58" s="24"/>
      <c r="D58" s="25">
        <v>14.05</v>
      </c>
      <c r="E58" s="50"/>
      <c r="F58" s="50"/>
      <c r="G58" s="22">
        <v>-15</v>
      </c>
    </row>
    <row r="59" spans="1:13" s="16" customFormat="1">
      <c r="A59" s="44"/>
      <c r="B59" s="23">
        <v>15</v>
      </c>
      <c r="C59" s="24"/>
      <c r="D59" s="25">
        <v>15.7</v>
      </c>
      <c r="E59" s="50"/>
      <c r="F59" s="50"/>
      <c r="G59" s="22">
        <v>-17</v>
      </c>
    </row>
    <row r="60" spans="1:13" s="16" customFormat="1">
      <c r="A60" s="44"/>
      <c r="B60" s="23">
        <v>25</v>
      </c>
      <c r="C60" s="24"/>
      <c r="D60" s="25">
        <v>17.82</v>
      </c>
      <c r="E60" s="50"/>
      <c r="F60" s="50"/>
      <c r="G60" s="22">
        <v>-20</v>
      </c>
    </row>
    <row r="61" spans="1:13" s="16" customFormat="1">
      <c r="A61" s="44"/>
      <c r="B61" s="23">
        <v>35</v>
      </c>
      <c r="C61" s="24"/>
      <c r="D61" s="25">
        <v>18.940000000000001</v>
      </c>
    </row>
    <row r="62" spans="1:13" s="16" customFormat="1" ht="15" customHeight="1">
      <c r="A62" s="44" t="s">
        <v>24</v>
      </c>
      <c r="B62" s="22" t="s">
        <v>25</v>
      </c>
      <c r="C62" s="26" t="s">
        <v>12</v>
      </c>
      <c r="D62" s="26" t="s">
        <v>13</v>
      </c>
      <c r="E62" s="22"/>
      <c r="F62" s="49" t="s">
        <v>30</v>
      </c>
      <c r="G62" s="17" t="s">
        <v>12</v>
      </c>
      <c r="H62" s="17" t="s">
        <v>13</v>
      </c>
    </row>
    <row r="63" spans="1:13" s="16" customFormat="1" ht="15" customHeight="1">
      <c r="A63" s="44"/>
      <c r="B63" s="27" t="s">
        <v>14</v>
      </c>
      <c r="C63" s="26">
        <f>C7</f>
        <v>15</v>
      </c>
      <c r="D63" s="26">
        <f>C6</f>
        <v>-15</v>
      </c>
      <c r="E63" s="26" t="s">
        <v>2</v>
      </c>
      <c r="F63" s="49"/>
      <c r="G63" s="28">
        <v>-15</v>
      </c>
      <c r="H63" s="17">
        <f>D64</f>
        <v>15.400000000000002</v>
      </c>
    </row>
    <row r="64" spans="1:13" s="16" customFormat="1" ht="15.75" customHeight="1">
      <c r="A64" s="44"/>
      <c r="B64" s="27" t="s">
        <v>4</v>
      </c>
      <c r="C64" s="29">
        <v>0</v>
      </c>
      <c r="D64" s="26">
        <f>IF(C10="OTOPNÁ TĚLESA",(C8+0.25*C9)*1.1,(C8+0.25*C9*1))</f>
        <v>15.400000000000002</v>
      </c>
      <c r="E64" s="26" t="s">
        <v>5</v>
      </c>
      <c r="F64" s="49"/>
      <c r="G64" s="17">
        <f>D63</f>
        <v>-15</v>
      </c>
      <c r="H64" s="17">
        <f>D64</f>
        <v>15.400000000000002</v>
      </c>
    </row>
    <row r="65" spans="1:10" s="16" customFormat="1" ht="15" customHeight="1">
      <c r="A65" s="44"/>
      <c r="B65" s="47" t="s">
        <v>26</v>
      </c>
      <c r="C65" s="47"/>
      <c r="D65" s="47"/>
      <c r="E65" s="47"/>
      <c r="F65" s="49" t="s">
        <v>31</v>
      </c>
      <c r="G65" s="17" t="s">
        <v>12</v>
      </c>
      <c r="H65" s="17" t="s">
        <v>13</v>
      </c>
    </row>
    <row r="66" spans="1:10" s="16" customFormat="1" ht="15" customHeight="1">
      <c r="A66" s="44"/>
      <c r="B66" s="17" t="s">
        <v>12</v>
      </c>
      <c r="C66" s="17">
        <f>C63</f>
        <v>15</v>
      </c>
      <c r="D66" s="30">
        <f>D63</f>
        <v>-15</v>
      </c>
      <c r="E66" s="17">
        <f>D63</f>
        <v>-15</v>
      </c>
      <c r="F66" s="49"/>
      <c r="G66" s="28">
        <f>G64</f>
        <v>-15</v>
      </c>
      <c r="H66" s="17">
        <f>H63</f>
        <v>15.400000000000002</v>
      </c>
    </row>
    <row r="67" spans="1:10" s="16" customFormat="1" ht="15.75" customHeight="1">
      <c r="A67" s="44"/>
      <c r="B67" s="17" t="s">
        <v>13</v>
      </c>
      <c r="C67" s="30">
        <f>C64</f>
        <v>0</v>
      </c>
      <c r="D67" s="17">
        <f>D64</f>
        <v>15.400000000000002</v>
      </c>
      <c r="E67" s="30">
        <f>C64</f>
        <v>0</v>
      </c>
      <c r="F67" s="49"/>
      <c r="G67" s="17">
        <f>G64</f>
        <v>-15</v>
      </c>
      <c r="H67" s="17">
        <v>0</v>
      </c>
    </row>
    <row r="68" spans="1:10" s="16" customFormat="1" ht="15" customHeight="1">
      <c r="A68" s="44"/>
      <c r="B68" s="47" t="s">
        <v>27</v>
      </c>
      <c r="C68" s="47"/>
      <c r="D68" s="47"/>
      <c r="E68" s="47"/>
    </row>
    <row r="69" spans="1:10" s="16" customFormat="1" ht="15" customHeight="1">
      <c r="A69" s="44"/>
      <c r="B69" s="17" t="s">
        <v>28</v>
      </c>
      <c r="C69" s="31" t="s">
        <v>12</v>
      </c>
      <c r="D69" s="32" t="s">
        <v>13</v>
      </c>
      <c r="E69" s="45"/>
    </row>
    <row r="70" spans="1:10" s="16" customFormat="1" ht="15" customHeight="1">
      <c r="A70" s="44"/>
      <c r="B70" s="31">
        <v>1</v>
      </c>
      <c r="C70" s="31">
        <f>C63</f>
        <v>15</v>
      </c>
      <c r="D70" s="32">
        <f>C64</f>
        <v>0</v>
      </c>
      <c r="E70" s="45"/>
    </row>
    <row r="71" spans="1:10" s="16" customFormat="1" ht="15.75" customHeight="1">
      <c r="A71" s="44"/>
      <c r="B71" s="31">
        <v>2</v>
      </c>
      <c r="C71" s="31">
        <f>D63</f>
        <v>-15</v>
      </c>
      <c r="D71" s="31">
        <f>D64</f>
        <v>15.400000000000002</v>
      </c>
      <c r="E71" s="45"/>
    </row>
    <row r="72" spans="1:10" s="16" customFormat="1">
      <c r="A72" s="44"/>
      <c r="B72" s="33"/>
      <c r="C72" s="33" t="s">
        <v>16</v>
      </c>
      <c r="D72" s="33" t="s">
        <v>17</v>
      </c>
      <c r="E72" s="45"/>
    </row>
    <row r="73" spans="1:10" s="16" customFormat="1">
      <c r="A73" s="44"/>
      <c r="B73" s="17" t="s">
        <v>29</v>
      </c>
      <c r="C73" s="34" cm="1">
        <f t="array" ref="C73:D73">LINEST(D70:D71,C70:C71,1)</f>
        <v>-0.51333333333333342</v>
      </c>
      <c r="D73" s="35">
        <v>7.7000000000000011</v>
      </c>
      <c r="E73" s="45"/>
    </row>
    <row r="74" spans="1:10" s="16" customFormat="1" ht="15" customHeight="1">
      <c r="A74" s="44" t="s">
        <v>36</v>
      </c>
      <c r="B74" s="48" t="s">
        <v>38</v>
      </c>
      <c r="C74" s="48"/>
      <c r="D74" s="48" t="s">
        <v>37</v>
      </c>
      <c r="E74" s="48"/>
      <c r="F74" s="44"/>
      <c r="G74" s="44"/>
      <c r="H74" s="44"/>
      <c r="I74" s="44"/>
      <c r="J74" s="44"/>
    </row>
    <row r="75" spans="1:10" s="16" customFormat="1" ht="15" customHeight="1">
      <c r="A75" s="44"/>
      <c r="B75" s="29" t="s">
        <v>12</v>
      </c>
      <c r="C75" s="29" t="s">
        <v>13</v>
      </c>
      <c r="D75" s="29" t="s">
        <v>12</v>
      </c>
      <c r="E75" s="29" t="s">
        <v>13</v>
      </c>
      <c r="F75" s="44"/>
      <c r="G75" s="44"/>
      <c r="H75" s="44"/>
      <c r="I75" s="44"/>
      <c r="J75" s="44"/>
    </row>
    <row r="76" spans="1:10" s="16" customFormat="1" ht="15" customHeight="1">
      <c r="A76" s="44"/>
      <c r="B76" s="36">
        <f>B77</f>
        <v>15</v>
      </c>
      <c r="C76" s="37">
        <f>C77</f>
        <v>0</v>
      </c>
      <c r="D76" s="36">
        <f>D77</f>
        <v>-3.1770334928229609</v>
      </c>
      <c r="E76" s="37">
        <f>E77</f>
        <v>9.3308771929824541</v>
      </c>
      <c r="F76" s="44"/>
      <c r="G76" s="44"/>
      <c r="H76" s="44"/>
      <c r="I76" s="44"/>
      <c r="J76" s="44"/>
    </row>
    <row r="77" spans="1:10" s="16" customFormat="1" ht="15" customHeight="1">
      <c r="A77" s="44"/>
      <c r="B77" s="38">
        <f>J89</f>
        <v>15</v>
      </c>
      <c r="C77" s="37">
        <f>J88</f>
        <v>0</v>
      </c>
      <c r="D77" s="36">
        <f>J100</f>
        <v>-3.1770334928229609</v>
      </c>
      <c r="E77" s="39">
        <f>J99</f>
        <v>9.3308771929824541</v>
      </c>
      <c r="F77" s="44"/>
      <c r="G77" s="44"/>
      <c r="H77" s="44"/>
      <c r="I77" s="44"/>
      <c r="J77" s="44"/>
    </row>
    <row r="78" spans="1:10" s="16" customFormat="1" ht="15" customHeight="1">
      <c r="A78" s="44"/>
      <c r="B78" s="36">
        <f>B77</f>
        <v>15</v>
      </c>
      <c r="C78" s="37">
        <v>0</v>
      </c>
      <c r="D78" s="36">
        <f>D77</f>
        <v>-3.1770334928229609</v>
      </c>
      <c r="E78" s="37">
        <v>0</v>
      </c>
      <c r="F78" s="44"/>
      <c r="G78" s="44"/>
      <c r="H78" s="44"/>
      <c r="I78" s="44"/>
      <c r="J78" s="44"/>
    </row>
    <row r="79" spans="1:10" s="16" customFormat="1" ht="15" customHeight="1">
      <c r="A79" s="44"/>
      <c r="B79" s="45" t="s">
        <v>39</v>
      </c>
      <c r="C79" s="45"/>
      <c r="D79" s="45"/>
      <c r="E79" s="45"/>
      <c r="F79" s="45"/>
      <c r="G79" s="45"/>
      <c r="H79" s="45"/>
      <c r="I79" s="45"/>
      <c r="J79" s="45"/>
    </row>
    <row r="80" spans="1:10" s="16" customFormat="1" ht="15" customHeight="1">
      <c r="A80" s="44"/>
      <c r="B80" s="16" t="s">
        <v>41</v>
      </c>
      <c r="C80" s="16" t="s">
        <v>42</v>
      </c>
      <c r="D80" s="16" t="s">
        <v>13</v>
      </c>
      <c r="E80" s="16" t="s">
        <v>18</v>
      </c>
      <c r="F80" s="16" t="s">
        <v>19</v>
      </c>
      <c r="G80" s="16" t="s">
        <v>43</v>
      </c>
      <c r="H80" s="45" t="s">
        <v>44</v>
      </c>
      <c r="I80" s="45"/>
      <c r="J80" s="45"/>
    </row>
    <row r="81" spans="1:10" s="16" customFormat="1" ht="15" customHeight="1">
      <c r="A81" s="44"/>
      <c r="B81" s="16">
        <f t="shared" ref="B81:C89" si="0">B53</f>
        <v>-20</v>
      </c>
      <c r="C81" s="16">
        <f t="shared" si="0"/>
        <v>0</v>
      </c>
      <c r="D81" s="16">
        <f>$C$73*B81+$D$73</f>
        <v>17.966666666666669</v>
      </c>
      <c r="E81" s="16">
        <f>D81-C81</f>
        <v>17.966666666666669</v>
      </c>
      <c r="F81" s="16">
        <f>IF(SIGN(E81*E82)=1,0,1)</f>
        <v>0</v>
      </c>
      <c r="G81" s="46">
        <f>MATCH(1,F81:F89,0)</f>
        <v>6</v>
      </c>
      <c r="H81" s="16" t="s">
        <v>12</v>
      </c>
      <c r="I81" s="16" t="s">
        <v>45</v>
      </c>
      <c r="J81" s="16" t="s">
        <v>46</v>
      </c>
    </row>
    <row r="82" spans="1:10" s="16" customFormat="1" ht="15" customHeight="1">
      <c r="A82" s="44"/>
      <c r="B82" s="16">
        <f t="shared" si="0"/>
        <v>-15</v>
      </c>
      <c r="C82" s="16">
        <f t="shared" si="0"/>
        <v>0</v>
      </c>
      <c r="D82" s="16">
        <f t="shared" ref="D82:D89" si="1">$C$73*B82+$D$73</f>
        <v>15.400000000000002</v>
      </c>
      <c r="E82" s="16">
        <f t="shared" ref="E82:E89" si="2">D82-C82</f>
        <v>15.400000000000002</v>
      </c>
      <c r="F82" s="16">
        <f t="shared" ref="F82:F88" si="3">IF(SIGN(E82*E83)=1,0,1)</f>
        <v>0</v>
      </c>
      <c r="G82" s="46"/>
      <c r="H82" s="16">
        <f>INDEX(B81:B89,G81)</f>
        <v>10</v>
      </c>
      <c r="I82" s="16">
        <f>INDEX(C81:C89,G81)</f>
        <v>0</v>
      </c>
      <c r="J82" s="16">
        <f>INDEX(D81:D89,G81)</f>
        <v>2.5666666666666664</v>
      </c>
    </row>
    <row r="83" spans="1:10" s="16" customFormat="1" ht="15" customHeight="1">
      <c r="A83" s="44"/>
      <c r="B83" s="16">
        <f t="shared" si="0"/>
        <v>-7</v>
      </c>
      <c r="C83" s="16">
        <f t="shared" si="0"/>
        <v>0</v>
      </c>
      <c r="D83" s="16">
        <f t="shared" si="1"/>
        <v>11.293333333333335</v>
      </c>
      <c r="E83" s="16">
        <f t="shared" si="2"/>
        <v>11.293333333333335</v>
      </c>
      <c r="F83" s="16">
        <f t="shared" si="3"/>
        <v>0</v>
      </c>
      <c r="G83" s="46"/>
      <c r="H83" s="16">
        <f>INDEX(B81:B89,G81+1)</f>
        <v>15</v>
      </c>
      <c r="I83" s="16">
        <f>INDEX(C81:C89,G81+1)</f>
        <v>0</v>
      </c>
      <c r="J83" s="16">
        <f>INDEX(D81:D89,G81+1)</f>
        <v>0</v>
      </c>
    </row>
    <row r="84" spans="1:10" s="16" customFormat="1" ht="15" customHeight="1">
      <c r="A84" s="44"/>
      <c r="B84" s="16">
        <f t="shared" si="0"/>
        <v>2</v>
      </c>
      <c r="C84" s="16">
        <f t="shared" si="0"/>
        <v>0</v>
      </c>
      <c r="D84" s="16">
        <f t="shared" si="1"/>
        <v>6.6733333333333338</v>
      </c>
      <c r="E84" s="16">
        <f t="shared" si="2"/>
        <v>6.6733333333333338</v>
      </c>
      <c r="F84" s="16">
        <f t="shared" si="3"/>
        <v>0</v>
      </c>
      <c r="G84" s="46"/>
      <c r="H84" s="45" t="s">
        <v>47</v>
      </c>
      <c r="I84" s="45"/>
      <c r="J84" s="45"/>
    </row>
    <row r="85" spans="1:10" s="16" customFormat="1">
      <c r="A85" s="44"/>
      <c r="B85" s="16">
        <f t="shared" si="0"/>
        <v>7</v>
      </c>
      <c r="C85" s="16">
        <f t="shared" si="0"/>
        <v>0</v>
      </c>
      <c r="D85" s="16">
        <f t="shared" si="1"/>
        <v>4.1066666666666674</v>
      </c>
      <c r="E85" s="16">
        <f t="shared" si="2"/>
        <v>4.1066666666666674</v>
      </c>
      <c r="F85" s="16">
        <f t="shared" si="3"/>
        <v>0</v>
      </c>
      <c r="G85" s="46"/>
      <c r="H85" s="31" t="s">
        <v>21</v>
      </c>
      <c r="I85" s="16">
        <f>SLOPE(I82:I83,H82:H83)</f>
        <v>0</v>
      </c>
      <c r="J85" s="16">
        <f>SLOPE(J82:J83,H82:H83)</f>
        <v>-0.51333333333333331</v>
      </c>
    </row>
    <row r="86" spans="1:10" s="16" customFormat="1">
      <c r="A86" s="44"/>
      <c r="B86" s="16">
        <f t="shared" si="0"/>
        <v>10</v>
      </c>
      <c r="C86" s="16">
        <f t="shared" si="0"/>
        <v>0</v>
      </c>
      <c r="D86" s="16">
        <f t="shared" si="1"/>
        <v>2.5666666666666664</v>
      </c>
      <c r="E86" s="16">
        <f t="shared" si="2"/>
        <v>2.5666666666666664</v>
      </c>
      <c r="F86" s="16">
        <f t="shared" si="3"/>
        <v>1</v>
      </c>
      <c r="G86" s="46"/>
      <c r="H86" s="31" t="s">
        <v>22</v>
      </c>
      <c r="I86" s="16">
        <f>INTERCEPT(I82:I83,H82:H83)</f>
        <v>0</v>
      </c>
      <c r="J86" s="16">
        <f>INTERCEPT(J82:J83,H82:H83)</f>
        <v>7.6999999999999993</v>
      </c>
    </row>
    <row r="87" spans="1:10" s="16" customFormat="1">
      <c r="A87" s="44"/>
      <c r="B87" s="16">
        <f t="shared" si="0"/>
        <v>15</v>
      </c>
      <c r="C87" s="16">
        <f t="shared" si="0"/>
        <v>0</v>
      </c>
      <c r="D87" s="16">
        <f t="shared" si="1"/>
        <v>0</v>
      </c>
      <c r="E87" s="16">
        <f t="shared" si="2"/>
        <v>0</v>
      </c>
      <c r="F87" s="16">
        <f t="shared" si="3"/>
        <v>1</v>
      </c>
      <c r="G87" s="46"/>
      <c r="H87" s="45" t="s">
        <v>48</v>
      </c>
      <c r="I87" s="45"/>
      <c r="J87" s="45"/>
    </row>
    <row r="88" spans="1:10" s="16" customFormat="1">
      <c r="A88" s="44"/>
      <c r="B88" s="16">
        <f t="shared" si="0"/>
        <v>25</v>
      </c>
      <c r="C88" s="16">
        <f t="shared" si="0"/>
        <v>0</v>
      </c>
      <c r="D88" s="16">
        <f t="shared" si="1"/>
        <v>-5.1333333333333346</v>
      </c>
      <c r="E88" s="16">
        <f t="shared" si="2"/>
        <v>-5.1333333333333346</v>
      </c>
      <c r="F88" s="16">
        <f t="shared" si="3"/>
        <v>0</v>
      </c>
      <c r="G88" s="46"/>
      <c r="H88" s="45" t="s">
        <v>49</v>
      </c>
      <c r="I88" s="45"/>
      <c r="J88" s="40">
        <f>(J85*I86-I85*J86)/(J85-I85)</f>
        <v>0</v>
      </c>
    </row>
    <row r="89" spans="1:10" s="16" customFormat="1">
      <c r="A89" s="44"/>
      <c r="B89" s="16">
        <f t="shared" si="0"/>
        <v>35</v>
      </c>
      <c r="C89" s="16">
        <f t="shared" si="0"/>
        <v>0</v>
      </c>
      <c r="D89" s="16">
        <f t="shared" si="1"/>
        <v>-10.266666666666667</v>
      </c>
      <c r="E89" s="16">
        <f t="shared" si="2"/>
        <v>-10.266666666666667</v>
      </c>
      <c r="F89" s="16">
        <f>H67</f>
        <v>0</v>
      </c>
      <c r="G89" s="46"/>
      <c r="H89" s="45" t="s">
        <v>50</v>
      </c>
      <c r="I89" s="45"/>
      <c r="J89" s="40">
        <f>(J88-J86)/J85</f>
        <v>15</v>
      </c>
    </row>
    <row r="90" spans="1:10" s="16" customFormat="1">
      <c r="A90" s="44"/>
      <c r="B90" s="45" t="s">
        <v>40</v>
      </c>
      <c r="C90" s="45"/>
      <c r="D90" s="45"/>
      <c r="E90" s="45"/>
      <c r="F90" s="45"/>
      <c r="G90" s="45"/>
      <c r="H90" s="45"/>
      <c r="I90" s="45"/>
      <c r="J90" s="45"/>
    </row>
    <row r="91" spans="1:10" s="16" customFormat="1">
      <c r="A91" s="44"/>
      <c r="B91" s="16" t="s">
        <v>41</v>
      </c>
      <c r="C91" s="16" t="s">
        <v>42</v>
      </c>
      <c r="D91" s="16" t="s">
        <v>13</v>
      </c>
      <c r="E91" s="16" t="s">
        <v>18</v>
      </c>
      <c r="F91" s="16" t="s">
        <v>19</v>
      </c>
      <c r="G91" s="16" t="s">
        <v>43</v>
      </c>
      <c r="H91" s="45" t="s">
        <v>44</v>
      </c>
      <c r="I91" s="45"/>
      <c r="J91" s="45"/>
    </row>
    <row r="92" spans="1:10" s="16" customFormat="1">
      <c r="A92" s="44"/>
      <c r="B92" s="16">
        <f>B53</f>
        <v>-20</v>
      </c>
      <c r="C92" s="16">
        <f>D53</f>
        <v>6.12</v>
      </c>
      <c r="D92" s="16">
        <f>$C$73*B92+$D$73</f>
        <v>17.966666666666669</v>
      </c>
      <c r="E92" s="16">
        <f>D92-C92</f>
        <v>11.846666666666668</v>
      </c>
      <c r="F92" s="16">
        <f>IF(SIGN(E92*E93)=1,0,1)</f>
        <v>0</v>
      </c>
      <c r="G92" s="46">
        <f>MATCH(1,F92:F100,0)</f>
        <v>3</v>
      </c>
      <c r="H92" s="16" t="s">
        <v>12</v>
      </c>
      <c r="I92" s="16" t="s">
        <v>45</v>
      </c>
      <c r="J92" s="16" t="s">
        <v>46</v>
      </c>
    </row>
    <row r="93" spans="1:10" s="16" customFormat="1">
      <c r="A93" s="44"/>
      <c r="B93" s="16">
        <f t="shared" ref="B93:B100" si="4">B54</f>
        <v>-15</v>
      </c>
      <c r="C93" s="16">
        <f t="shared" ref="C93:C100" si="5">D54</f>
        <v>6.9</v>
      </c>
      <c r="D93" s="16">
        <f t="shared" ref="D93:D100" si="6">$C$73*B93+$D$73</f>
        <v>15.400000000000002</v>
      </c>
      <c r="E93" s="16">
        <f t="shared" ref="E93:E100" si="7">D93-C93</f>
        <v>8.5000000000000018</v>
      </c>
      <c r="F93" s="16">
        <f t="shared" ref="F93:F99" si="8">IF(SIGN(E93*E94)=1,0,1)</f>
        <v>0</v>
      </c>
      <c r="G93" s="46"/>
      <c r="H93" s="16">
        <f>INDEX(B92:B100,G92)</f>
        <v>-7</v>
      </c>
      <c r="I93" s="16">
        <f>INDEX(C92:C100,G92)</f>
        <v>8.6300000000000008</v>
      </c>
      <c r="J93" s="16">
        <f>INDEX(D92:D100,G92)</f>
        <v>11.293333333333335</v>
      </c>
    </row>
    <row r="94" spans="1:10" s="16" customFormat="1">
      <c r="A94" s="44"/>
      <c r="B94" s="16">
        <f t="shared" si="4"/>
        <v>-7</v>
      </c>
      <c r="C94" s="16">
        <f t="shared" si="5"/>
        <v>8.6300000000000008</v>
      </c>
      <c r="D94" s="16">
        <f t="shared" si="6"/>
        <v>11.293333333333335</v>
      </c>
      <c r="E94" s="16">
        <f t="shared" si="7"/>
        <v>2.663333333333334</v>
      </c>
      <c r="F94" s="16">
        <f t="shared" si="8"/>
        <v>1</v>
      </c>
      <c r="G94" s="46"/>
      <c r="H94" s="16">
        <f>INDEX(B92:B100,G92+1)</f>
        <v>2</v>
      </c>
      <c r="I94" s="16">
        <f>INDEX(C92:C100,G92+1)</f>
        <v>10.28</v>
      </c>
      <c r="J94" s="16">
        <f>INDEX(D92:D100,G92+1)</f>
        <v>6.6733333333333338</v>
      </c>
    </row>
    <row r="95" spans="1:10" s="16" customFormat="1">
      <c r="A95" s="44"/>
      <c r="B95" s="16">
        <f t="shared" si="4"/>
        <v>2</v>
      </c>
      <c r="C95" s="16">
        <f t="shared" si="5"/>
        <v>10.28</v>
      </c>
      <c r="D95" s="16">
        <f t="shared" si="6"/>
        <v>6.6733333333333338</v>
      </c>
      <c r="E95" s="16">
        <f t="shared" si="7"/>
        <v>-3.6066666666666656</v>
      </c>
      <c r="F95" s="16">
        <f t="shared" si="8"/>
        <v>0</v>
      </c>
      <c r="G95" s="46"/>
      <c r="H95" s="45" t="s">
        <v>47</v>
      </c>
      <c r="I95" s="45"/>
      <c r="J95" s="45"/>
    </row>
    <row r="96" spans="1:10" s="16" customFormat="1">
      <c r="A96" s="44"/>
      <c r="B96" s="16">
        <f t="shared" si="4"/>
        <v>7</v>
      </c>
      <c r="C96" s="16">
        <f t="shared" si="5"/>
        <v>13.4</v>
      </c>
      <c r="D96" s="16">
        <f t="shared" si="6"/>
        <v>4.1066666666666674</v>
      </c>
      <c r="E96" s="16">
        <f t="shared" si="7"/>
        <v>-9.293333333333333</v>
      </c>
      <c r="F96" s="16">
        <f t="shared" si="8"/>
        <v>0</v>
      </c>
      <c r="G96" s="46"/>
      <c r="H96" s="31" t="s">
        <v>21</v>
      </c>
      <c r="I96" s="16">
        <f>SLOPE(I93:I94,H93:H94)</f>
        <v>0.18333333333333318</v>
      </c>
      <c r="J96" s="16">
        <f>SLOPE(J93:J94,H93:H94)</f>
        <v>-0.51333333333333353</v>
      </c>
    </row>
    <row r="97" spans="1:10" s="16" customFormat="1">
      <c r="A97" s="44"/>
      <c r="B97" s="16">
        <f t="shared" si="4"/>
        <v>10</v>
      </c>
      <c r="C97" s="16">
        <f t="shared" si="5"/>
        <v>14.05</v>
      </c>
      <c r="D97" s="16">
        <f t="shared" si="6"/>
        <v>2.5666666666666664</v>
      </c>
      <c r="E97" s="16">
        <f t="shared" si="7"/>
        <v>-11.483333333333334</v>
      </c>
      <c r="F97" s="16">
        <f t="shared" si="8"/>
        <v>0</v>
      </c>
      <c r="G97" s="46"/>
      <c r="H97" s="31" t="s">
        <v>22</v>
      </c>
      <c r="I97" s="16">
        <f>INTERCEPT(I93:I94,H93:H94)</f>
        <v>9.9133333333333322</v>
      </c>
      <c r="J97" s="16">
        <f>INTERCEPT(J93:J94,H93:H94)</f>
        <v>7.7</v>
      </c>
    </row>
    <row r="98" spans="1:10" s="16" customFormat="1">
      <c r="A98" s="44"/>
      <c r="B98" s="16">
        <f t="shared" si="4"/>
        <v>15</v>
      </c>
      <c r="C98" s="16">
        <f t="shared" si="5"/>
        <v>15.7</v>
      </c>
      <c r="D98" s="16">
        <f t="shared" si="6"/>
        <v>0</v>
      </c>
      <c r="E98" s="16">
        <f t="shared" si="7"/>
        <v>-15.7</v>
      </c>
      <c r="F98" s="16">
        <f t="shared" si="8"/>
        <v>0</v>
      </c>
      <c r="G98" s="46"/>
      <c r="H98" s="45" t="s">
        <v>48</v>
      </c>
      <c r="I98" s="45"/>
      <c r="J98" s="45"/>
    </row>
    <row r="99" spans="1:10" s="16" customFormat="1">
      <c r="A99" s="44"/>
      <c r="B99" s="16">
        <f t="shared" si="4"/>
        <v>25</v>
      </c>
      <c r="C99" s="16">
        <f t="shared" si="5"/>
        <v>17.82</v>
      </c>
      <c r="D99" s="16">
        <f t="shared" si="6"/>
        <v>-5.1333333333333346</v>
      </c>
      <c r="E99" s="16">
        <f t="shared" si="7"/>
        <v>-22.953333333333333</v>
      </c>
      <c r="F99" s="16">
        <f t="shared" si="8"/>
        <v>0</v>
      </c>
      <c r="G99" s="46"/>
      <c r="H99" s="45" t="s">
        <v>49</v>
      </c>
      <c r="I99" s="45"/>
      <c r="J99" s="40">
        <f>(J96*I97-I96*J97)/(J96-I96)</f>
        <v>9.3308771929824541</v>
      </c>
    </row>
    <row r="100" spans="1:10" s="16" customFormat="1">
      <c r="A100" s="44"/>
      <c r="B100" s="16">
        <f t="shared" si="4"/>
        <v>35</v>
      </c>
      <c r="C100" s="16">
        <f t="shared" si="5"/>
        <v>18.940000000000001</v>
      </c>
      <c r="D100" s="16">
        <f t="shared" si="6"/>
        <v>-10.266666666666667</v>
      </c>
      <c r="E100" s="16">
        <f t="shared" si="7"/>
        <v>-29.206666666666671</v>
      </c>
      <c r="F100" s="16">
        <f>F89</f>
        <v>0</v>
      </c>
      <c r="G100" s="46"/>
      <c r="H100" s="45" t="s">
        <v>50</v>
      </c>
      <c r="I100" s="45"/>
      <c r="J100" s="40">
        <f>(J99-J97)/J96</f>
        <v>-3.1770334928229609</v>
      </c>
    </row>
    <row r="101" spans="1:10" s="16" customFormat="1" ht="15" customHeight="1">
      <c r="A101" s="44" t="s">
        <v>52</v>
      </c>
      <c r="B101" s="47" t="s">
        <v>51</v>
      </c>
      <c r="C101" s="47"/>
      <c r="D101" s="47"/>
      <c r="E101" s="47"/>
      <c r="F101" s="47"/>
      <c r="G101" s="47"/>
      <c r="H101" s="47"/>
      <c r="I101" s="47"/>
      <c r="J101" s="47"/>
    </row>
    <row r="102" spans="1:10" s="16" customFormat="1" ht="15" customHeight="1">
      <c r="A102" s="44"/>
      <c r="B102" s="17" t="s">
        <v>28</v>
      </c>
      <c r="C102" s="31" t="s">
        <v>12</v>
      </c>
      <c r="D102" s="32" t="s">
        <v>13</v>
      </c>
      <c r="E102" s="45"/>
      <c r="F102" s="45"/>
      <c r="G102" s="45"/>
      <c r="H102" s="45"/>
      <c r="I102" s="45"/>
      <c r="J102" s="45"/>
    </row>
    <row r="103" spans="1:10" s="16" customFormat="1" ht="15" customHeight="1">
      <c r="A103" s="44"/>
      <c r="B103" s="31">
        <v>1</v>
      </c>
      <c r="C103" s="31">
        <f>G66-0.01</f>
        <v>-15.01</v>
      </c>
      <c r="D103" s="32">
        <f>H66</f>
        <v>15.400000000000002</v>
      </c>
      <c r="E103" s="45"/>
      <c r="F103" s="45"/>
      <c r="G103" s="45"/>
      <c r="H103" s="45"/>
      <c r="I103" s="45"/>
      <c r="J103" s="45"/>
    </row>
    <row r="104" spans="1:10" s="16" customFormat="1" ht="15" customHeight="1">
      <c r="A104" s="44"/>
      <c r="B104" s="31">
        <v>2</v>
      </c>
      <c r="C104" s="31">
        <f>G67</f>
        <v>-15</v>
      </c>
      <c r="D104" s="31">
        <f>H67</f>
        <v>0</v>
      </c>
      <c r="E104" s="45"/>
      <c r="F104" s="45"/>
      <c r="G104" s="45"/>
      <c r="H104" s="45"/>
      <c r="I104" s="45"/>
      <c r="J104" s="45"/>
    </row>
    <row r="105" spans="1:10" s="16" customFormat="1" ht="15.75" customHeight="1">
      <c r="A105" s="44"/>
      <c r="B105" s="33"/>
      <c r="C105" s="33" t="s">
        <v>16</v>
      </c>
      <c r="D105" s="33" t="s">
        <v>17</v>
      </c>
      <c r="E105" s="45"/>
      <c r="F105" s="45"/>
      <c r="G105" s="45"/>
      <c r="H105" s="45"/>
      <c r="I105" s="45"/>
      <c r="J105" s="45"/>
    </row>
    <row r="106" spans="1:10" s="16" customFormat="1" ht="15.75" customHeight="1">
      <c r="A106" s="44"/>
      <c r="B106" s="17" t="s">
        <v>29</v>
      </c>
      <c r="C106" s="41" cm="1">
        <f t="array" ref="C106:D106">LINEST(D103:D104,C103:C104,1)</f>
        <v>-1540.000000000033</v>
      </c>
      <c r="D106" s="35">
        <v>-23100.000000000491</v>
      </c>
      <c r="E106" s="45"/>
      <c r="F106" s="45"/>
      <c r="G106" s="45"/>
      <c r="H106" s="45"/>
      <c r="I106" s="45"/>
      <c r="J106" s="45"/>
    </row>
    <row r="107" spans="1:10" s="16" customFormat="1" ht="15" customHeight="1">
      <c r="A107" s="44"/>
      <c r="B107" s="45" t="s">
        <v>39</v>
      </c>
      <c r="C107" s="45"/>
      <c r="D107" s="45"/>
      <c r="E107" s="45"/>
      <c r="F107" s="45"/>
      <c r="G107" s="45"/>
      <c r="H107" s="45"/>
      <c r="I107" s="45"/>
      <c r="J107" s="45"/>
    </row>
    <row r="108" spans="1:10" s="16" customFormat="1" ht="15" customHeight="1">
      <c r="A108" s="44"/>
      <c r="B108" s="16" t="s">
        <v>41</v>
      </c>
      <c r="C108" s="16" t="s">
        <v>42</v>
      </c>
      <c r="D108" s="16" t="s">
        <v>13</v>
      </c>
      <c r="E108" s="16" t="s">
        <v>18</v>
      </c>
      <c r="F108" s="16" t="s">
        <v>19</v>
      </c>
      <c r="G108" s="16" t="s">
        <v>43</v>
      </c>
      <c r="H108" s="45" t="s">
        <v>44</v>
      </c>
      <c r="I108" s="45"/>
      <c r="J108" s="45"/>
    </row>
    <row r="109" spans="1:10" s="16" customFormat="1" ht="15" customHeight="1">
      <c r="A109" s="44"/>
      <c r="B109" s="16">
        <f>B53</f>
        <v>-20</v>
      </c>
      <c r="C109" s="16">
        <f>C53</f>
        <v>0</v>
      </c>
      <c r="D109" s="16">
        <f>$C$106*B109+$D$106</f>
        <v>7700.0000000001673</v>
      </c>
      <c r="E109" s="16">
        <f t="shared" ref="E109:E117" si="9">D109-C109</f>
        <v>7700.0000000001673</v>
      </c>
      <c r="F109" s="16">
        <f>IF(SIGN(E109*E110)=1,0,1)</f>
        <v>1</v>
      </c>
      <c r="G109" s="46">
        <f>MATCH(1,F109:F117,0)</f>
        <v>1</v>
      </c>
      <c r="H109" s="16" t="s">
        <v>12</v>
      </c>
      <c r="I109" s="16" t="s">
        <v>45</v>
      </c>
      <c r="J109" s="16" t="s">
        <v>46</v>
      </c>
    </row>
    <row r="110" spans="1:10" s="16" customFormat="1" ht="15" customHeight="1">
      <c r="A110" s="44"/>
      <c r="B110" s="16">
        <f t="shared" ref="B110:C117" si="10">B54</f>
        <v>-15</v>
      </c>
      <c r="C110" s="16">
        <f t="shared" si="10"/>
        <v>0</v>
      </c>
      <c r="D110" s="16">
        <f>$C$106*B110+$D$106</f>
        <v>0</v>
      </c>
      <c r="E110" s="16">
        <f t="shared" si="9"/>
        <v>0</v>
      </c>
      <c r="F110" s="16">
        <f t="shared" ref="F110:F116" si="11">IF(SIGN(E110*E111)=1,0,1)</f>
        <v>1</v>
      </c>
      <c r="G110" s="46"/>
      <c r="H110" s="16">
        <f>INDEX(B109:B117,G109)</f>
        <v>-20</v>
      </c>
      <c r="I110" s="16">
        <f>INDEX(C109:C117,G109)</f>
        <v>0</v>
      </c>
      <c r="J110" s="16">
        <f>INDEX(D109:D117,G109)</f>
        <v>7700.0000000001673</v>
      </c>
    </row>
    <row r="111" spans="1:10" s="16" customFormat="1" ht="15" customHeight="1">
      <c r="A111" s="44"/>
      <c r="B111" s="16">
        <f t="shared" si="10"/>
        <v>-7</v>
      </c>
      <c r="C111" s="16">
        <f t="shared" si="10"/>
        <v>0</v>
      </c>
      <c r="D111" s="16">
        <f t="shared" ref="D111:D117" si="12">$C$106*B111+$D$106</f>
        <v>-12320.00000000026</v>
      </c>
      <c r="E111" s="16">
        <f t="shared" si="9"/>
        <v>-12320.00000000026</v>
      </c>
      <c r="F111" s="16">
        <f t="shared" si="11"/>
        <v>0</v>
      </c>
      <c r="G111" s="46"/>
      <c r="H111" s="16">
        <f>INDEX(B109:B117,G109+1)</f>
        <v>-15</v>
      </c>
      <c r="I111" s="16">
        <f>INDEX(C109:C117,G109+1)</f>
        <v>0</v>
      </c>
      <c r="J111" s="16">
        <f>INDEX(D109:D117,G109+1)</f>
        <v>0</v>
      </c>
    </row>
    <row r="112" spans="1:10" s="16" customFormat="1" ht="15" customHeight="1">
      <c r="A112" s="44"/>
      <c r="B112" s="16">
        <f t="shared" si="10"/>
        <v>2</v>
      </c>
      <c r="C112" s="16">
        <f t="shared" si="10"/>
        <v>0</v>
      </c>
      <c r="D112" s="16">
        <f t="shared" si="12"/>
        <v>-26180.000000000557</v>
      </c>
      <c r="E112" s="16">
        <f t="shared" si="9"/>
        <v>-26180.000000000557</v>
      </c>
      <c r="F112" s="16">
        <f t="shared" si="11"/>
        <v>0</v>
      </c>
      <c r="G112" s="46"/>
      <c r="H112" s="45" t="s">
        <v>47</v>
      </c>
      <c r="I112" s="45"/>
      <c r="J112" s="45"/>
    </row>
    <row r="113" spans="1:11" s="16" customFormat="1" ht="15" customHeight="1">
      <c r="A113" s="44"/>
      <c r="B113" s="16">
        <f t="shared" si="10"/>
        <v>7</v>
      </c>
      <c r="C113" s="16">
        <f t="shared" si="10"/>
        <v>0</v>
      </c>
      <c r="D113" s="16">
        <f>$C$106*B113+$D$106</f>
        <v>-33880.00000000072</v>
      </c>
      <c r="E113" s="16">
        <f t="shared" si="9"/>
        <v>-33880.00000000072</v>
      </c>
      <c r="F113" s="16">
        <f t="shared" si="11"/>
        <v>0</v>
      </c>
      <c r="G113" s="46"/>
      <c r="H113" s="31" t="s">
        <v>21</v>
      </c>
      <c r="I113" s="16">
        <f>SLOPE(I110:I111,H110:H111)</f>
        <v>0</v>
      </c>
      <c r="J113" s="16">
        <f>SLOPE(J110:J111,H110:H111)</f>
        <v>-1540.0000000000334</v>
      </c>
    </row>
    <row r="114" spans="1:11" s="16" customFormat="1" ht="15" customHeight="1">
      <c r="A114" s="44"/>
      <c r="B114" s="16">
        <f t="shared" si="10"/>
        <v>10</v>
      </c>
      <c r="C114" s="16">
        <f t="shared" si="10"/>
        <v>0</v>
      </c>
      <c r="D114" s="16">
        <f t="shared" si="12"/>
        <v>-38500.000000000822</v>
      </c>
      <c r="E114" s="16">
        <f t="shared" si="9"/>
        <v>-38500.000000000822</v>
      </c>
      <c r="F114" s="16">
        <f t="shared" si="11"/>
        <v>0</v>
      </c>
      <c r="G114" s="46"/>
      <c r="H114" s="31" t="s">
        <v>22</v>
      </c>
      <c r="I114" s="16">
        <f>INTERCEPT(I110:I111,H110:H111)</f>
        <v>0</v>
      </c>
      <c r="J114" s="16">
        <f>INTERCEPT(J110:J111,H110:H111)</f>
        <v>-23100.000000000502</v>
      </c>
    </row>
    <row r="115" spans="1:11" s="16" customFormat="1" ht="15.75" customHeight="1">
      <c r="A115" s="44"/>
      <c r="B115" s="16">
        <f t="shared" si="10"/>
        <v>15</v>
      </c>
      <c r="C115" s="16">
        <f t="shared" si="10"/>
        <v>0</v>
      </c>
      <c r="D115" s="16">
        <f t="shared" si="12"/>
        <v>-46200.00000000099</v>
      </c>
      <c r="E115" s="16">
        <f t="shared" si="9"/>
        <v>-46200.00000000099</v>
      </c>
      <c r="F115" s="16">
        <f t="shared" si="11"/>
        <v>0</v>
      </c>
      <c r="G115" s="46"/>
      <c r="H115" s="45" t="s">
        <v>48</v>
      </c>
      <c r="I115" s="45"/>
      <c r="J115" s="45"/>
      <c r="K115" s="42" t="s">
        <v>53</v>
      </c>
    </row>
    <row r="116" spans="1:11" s="16" customFormat="1" ht="15" customHeight="1">
      <c r="A116" s="44"/>
      <c r="B116" s="16">
        <f t="shared" si="10"/>
        <v>25</v>
      </c>
      <c r="C116" s="16">
        <f t="shared" si="10"/>
        <v>0</v>
      </c>
      <c r="D116" s="16">
        <f t="shared" si="12"/>
        <v>-61600.00000000131</v>
      </c>
      <c r="E116" s="16">
        <f t="shared" si="9"/>
        <v>-61600.00000000131</v>
      </c>
      <c r="F116" s="16">
        <f t="shared" si="11"/>
        <v>0</v>
      </c>
      <c r="G116" s="46"/>
      <c r="H116" s="45" t="s">
        <v>50</v>
      </c>
      <c r="I116" s="45"/>
      <c r="J116" s="40">
        <f>(J113*I114-I113*J114)/(J113-I113)</f>
        <v>0</v>
      </c>
      <c r="K116" s="16">
        <f>J116</f>
        <v>0</v>
      </c>
    </row>
    <row r="117" spans="1:11" s="16" customFormat="1" ht="15.75" customHeight="1">
      <c r="A117" s="44"/>
      <c r="B117" s="16">
        <f t="shared" si="10"/>
        <v>35</v>
      </c>
      <c r="C117" s="16">
        <f t="shared" si="10"/>
        <v>0</v>
      </c>
      <c r="D117" s="16">
        <f t="shared" si="12"/>
        <v>-77000.000000001644</v>
      </c>
      <c r="E117" s="16">
        <f t="shared" si="9"/>
        <v>-77000.000000001644</v>
      </c>
      <c r="F117" s="16">
        <f>F89</f>
        <v>0</v>
      </c>
      <c r="G117" s="46"/>
      <c r="H117" s="45" t="s">
        <v>49</v>
      </c>
      <c r="I117" s="45"/>
      <c r="J117" s="40">
        <f>ROUND((J116-J114)/J113,1)</f>
        <v>-15</v>
      </c>
      <c r="K117" s="28">
        <f>G63</f>
        <v>-15</v>
      </c>
    </row>
    <row r="118" spans="1:11" s="16" customFormat="1" ht="15" customHeight="1">
      <c r="A118" s="44"/>
      <c r="B118" s="45" t="s">
        <v>40</v>
      </c>
      <c r="C118" s="45"/>
      <c r="D118" s="45"/>
      <c r="E118" s="45"/>
      <c r="F118" s="45"/>
      <c r="G118" s="45"/>
      <c r="H118" s="45"/>
      <c r="I118" s="45"/>
      <c r="J118" s="45"/>
    </row>
    <row r="119" spans="1:11" s="16" customFormat="1" ht="15" customHeight="1">
      <c r="A119" s="44"/>
      <c r="B119" s="16" t="s">
        <v>41</v>
      </c>
      <c r="C119" s="16" t="s">
        <v>42</v>
      </c>
      <c r="D119" s="16" t="s">
        <v>13</v>
      </c>
      <c r="E119" s="16" t="s">
        <v>18</v>
      </c>
      <c r="F119" s="16" t="s">
        <v>19</v>
      </c>
      <c r="G119" s="16" t="s">
        <v>43</v>
      </c>
      <c r="H119" s="45" t="s">
        <v>44</v>
      </c>
      <c r="I119" s="45"/>
      <c r="J119" s="45"/>
    </row>
    <row r="120" spans="1:11" s="16" customFormat="1" ht="15" customHeight="1">
      <c r="A120" s="44"/>
      <c r="B120" s="16">
        <f>B109</f>
        <v>-20</v>
      </c>
      <c r="C120" s="16">
        <f>D53</f>
        <v>6.12</v>
      </c>
      <c r="D120" s="16">
        <f>$C$106*B120+$D$106</f>
        <v>7700.0000000001673</v>
      </c>
      <c r="E120" s="16">
        <f>D120-C120</f>
        <v>7693.8800000001675</v>
      </c>
      <c r="F120" s="16">
        <f>IF(SIGN(E120*E121)=1,0,1)</f>
        <v>1</v>
      </c>
      <c r="G120" s="46">
        <f>MATCH(1,F120:F128,0)</f>
        <v>1</v>
      </c>
      <c r="H120" s="16" t="s">
        <v>12</v>
      </c>
      <c r="I120" s="16" t="s">
        <v>45</v>
      </c>
      <c r="J120" s="16" t="s">
        <v>46</v>
      </c>
    </row>
    <row r="121" spans="1:11" s="16" customFormat="1" ht="15" customHeight="1">
      <c r="A121" s="44"/>
      <c r="B121" s="16">
        <f t="shared" ref="B121:B128" si="13">B110</f>
        <v>-15</v>
      </c>
      <c r="C121" s="16">
        <f t="shared" ref="C121:C128" si="14">D54</f>
        <v>6.9</v>
      </c>
      <c r="D121" s="16">
        <f t="shared" ref="D121:D128" si="15">$C$106*B121+$D$106</f>
        <v>0</v>
      </c>
      <c r="E121" s="16">
        <f t="shared" ref="E121:E128" si="16">D121-C121</f>
        <v>-6.9</v>
      </c>
      <c r="F121" s="16">
        <f t="shared" ref="F121:F127" si="17">IF(SIGN(E121*E122)=1,0,1)</f>
        <v>0</v>
      </c>
      <c r="G121" s="46"/>
      <c r="H121" s="16">
        <f>INDEX(B120:B128,G120)</f>
        <v>-20</v>
      </c>
      <c r="I121" s="16">
        <f>INDEX(C120:C128,G120)</f>
        <v>6.12</v>
      </c>
      <c r="J121" s="16">
        <f>INDEX(D120:D128,G120)</f>
        <v>7700.0000000001673</v>
      </c>
    </row>
    <row r="122" spans="1:11" s="16" customFormat="1" ht="15" customHeight="1">
      <c r="A122" s="44"/>
      <c r="B122" s="16">
        <f t="shared" si="13"/>
        <v>-7</v>
      </c>
      <c r="C122" s="16">
        <f t="shared" si="14"/>
        <v>8.6300000000000008</v>
      </c>
      <c r="D122" s="16">
        <f t="shared" si="15"/>
        <v>-12320.00000000026</v>
      </c>
      <c r="E122" s="16">
        <f t="shared" si="16"/>
        <v>-12328.630000000259</v>
      </c>
      <c r="F122" s="16">
        <f t="shared" si="17"/>
        <v>0</v>
      </c>
      <c r="G122" s="46"/>
      <c r="H122" s="16">
        <f>INDEX(B120:B128,G120+1)</f>
        <v>-15</v>
      </c>
      <c r="I122" s="16">
        <f>INDEX(C120:C128,G120+1)</f>
        <v>6.9</v>
      </c>
      <c r="J122" s="16">
        <f>INDEX(D120:D128,G120+1)</f>
        <v>0</v>
      </c>
    </row>
    <row r="123" spans="1:11" s="16" customFormat="1" ht="15" customHeight="1">
      <c r="A123" s="44"/>
      <c r="B123" s="16">
        <f t="shared" si="13"/>
        <v>2</v>
      </c>
      <c r="C123" s="16">
        <f t="shared" si="14"/>
        <v>10.28</v>
      </c>
      <c r="D123" s="16">
        <f t="shared" si="15"/>
        <v>-26180.000000000557</v>
      </c>
      <c r="E123" s="16">
        <f t="shared" si="16"/>
        <v>-26190.280000000555</v>
      </c>
      <c r="F123" s="16">
        <f t="shared" si="17"/>
        <v>0</v>
      </c>
      <c r="G123" s="46"/>
      <c r="H123" s="45" t="s">
        <v>47</v>
      </c>
      <c r="I123" s="45"/>
      <c r="J123" s="45"/>
    </row>
    <row r="124" spans="1:11" s="16" customFormat="1" ht="15" customHeight="1">
      <c r="A124" s="44"/>
      <c r="B124" s="16">
        <f t="shared" si="13"/>
        <v>7</v>
      </c>
      <c r="C124" s="16">
        <f t="shared" si="14"/>
        <v>13.4</v>
      </c>
      <c r="D124" s="16">
        <f t="shared" si="15"/>
        <v>-33880.00000000072</v>
      </c>
      <c r="E124" s="16">
        <f t="shared" si="16"/>
        <v>-33893.400000000722</v>
      </c>
      <c r="F124" s="16">
        <f t="shared" si="17"/>
        <v>0</v>
      </c>
      <c r="G124" s="46"/>
      <c r="H124" s="31" t="s">
        <v>21</v>
      </c>
      <c r="I124" s="16">
        <f>SLOPE(I121:I122,H121:H122)</f>
        <v>0.15600000000000006</v>
      </c>
      <c r="J124" s="16">
        <f>SLOPE(J121:J122,H121:H122)</f>
        <v>-1540.0000000000334</v>
      </c>
    </row>
    <row r="125" spans="1:11" s="16" customFormat="1" ht="15" customHeight="1">
      <c r="A125" s="44"/>
      <c r="B125" s="16">
        <f t="shared" si="13"/>
        <v>10</v>
      </c>
      <c r="C125" s="16">
        <f t="shared" si="14"/>
        <v>14.05</v>
      </c>
      <c r="D125" s="16">
        <f t="shared" si="15"/>
        <v>-38500.000000000822</v>
      </c>
      <c r="E125" s="16">
        <f>D125-C125</f>
        <v>-38514.050000000825</v>
      </c>
      <c r="F125" s="16">
        <f>IF(SIGN(E125*E126)=1,0,1)</f>
        <v>0</v>
      </c>
      <c r="G125" s="46"/>
      <c r="H125" s="31" t="s">
        <v>22</v>
      </c>
      <c r="I125" s="16">
        <f>INTERCEPT(I121:I122,H121:H122)</f>
        <v>9.24</v>
      </c>
      <c r="J125" s="16">
        <f>INTERCEPT(J121:J122,H121:H122)</f>
        <v>-23100.000000000502</v>
      </c>
    </row>
    <row r="126" spans="1:11" s="16" customFormat="1" ht="15.75" customHeight="1">
      <c r="A126" s="44"/>
      <c r="B126" s="16">
        <f t="shared" si="13"/>
        <v>15</v>
      </c>
      <c r="C126" s="16">
        <f t="shared" si="14"/>
        <v>15.7</v>
      </c>
      <c r="D126" s="16">
        <f t="shared" si="15"/>
        <v>-46200.00000000099</v>
      </c>
      <c r="E126" s="16">
        <f t="shared" si="16"/>
        <v>-46215.700000000987</v>
      </c>
      <c r="F126" s="16">
        <f t="shared" si="17"/>
        <v>0</v>
      </c>
      <c r="G126" s="46"/>
      <c r="H126" s="45" t="s">
        <v>48</v>
      </c>
      <c r="I126" s="45"/>
      <c r="J126" s="45"/>
      <c r="K126" s="42" t="s">
        <v>53</v>
      </c>
    </row>
    <row r="127" spans="1:11" s="16" customFormat="1">
      <c r="A127" s="44"/>
      <c r="B127" s="16">
        <f t="shared" si="13"/>
        <v>25</v>
      </c>
      <c r="C127" s="16">
        <f t="shared" si="14"/>
        <v>17.82</v>
      </c>
      <c r="D127" s="16">
        <f t="shared" si="15"/>
        <v>-61600.00000000131</v>
      </c>
      <c r="E127" s="16">
        <f t="shared" si="16"/>
        <v>-61617.820000001309</v>
      </c>
      <c r="F127" s="16">
        <f t="shared" si="17"/>
        <v>0</v>
      </c>
      <c r="G127" s="46"/>
      <c r="H127" s="45" t="s">
        <v>50</v>
      </c>
      <c r="I127" s="45"/>
      <c r="J127" s="40">
        <f>(J124*I125-I124*J125)/(J124-I124)</f>
        <v>6.8993011097577126</v>
      </c>
      <c r="K127" s="16">
        <f>J127</f>
        <v>6.8993011097577126</v>
      </c>
    </row>
    <row r="128" spans="1:11" s="16" customFormat="1">
      <c r="A128" s="44"/>
      <c r="B128" s="16">
        <f t="shared" si="13"/>
        <v>35</v>
      </c>
      <c r="C128" s="16">
        <f t="shared" si="14"/>
        <v>18.940000000000001</v>
      </c>
      <c r="D128" s="16">
        <f t="shared" si="15"/>
        <v>-77000.000000001644</v>
      </c>
      <c r="E128" s="16">
        <f t="shared" si="16"/>
        <v>-77018.940000001647</v>
      </c>
      <c r="F128" s="16">
        <f>F89</f>
        <v>0</v>
      </c>
      <c r="G128" s="46"/>
      <c r="H128" s="45" t="s">
        <v>49</v>
      </c>
      <c r="I128" s="45"/>
      <c r="J128" s="40">
        <f>ROUND((J127-J125)/J124,1)</f>
        <v>-15</v>
      </c>
      <c r="K128" s="28">
        <f>G63</f>
        <v>-15</v>
      </c>
    </row>
    <row r="129" s="16" customFormat="1"/>
    <row r="130" s="16" customFormat="1"/>
    <row r="131" s="16" customFormat="1"/>
    <row r="132" s="16" customFormat="1"/>
    <row r="133" s="16" customFormat="1"/>
    <row r="134" s="16" customFormat="1"/>
    <row r="135" s="16" customFormat="1"/>
    <row r="136" s="16" customFormat="1"/>
    <row r="137" s="16" customFormat="1"/>
    <row r="138" s="16" customFormat="1"/>
    <row r="139" s="16" customFormat="1"/>
    <row r="140" s="16" customFormat="1"/>
    <row r="141" s="16" customFormat="1"/>
    <row r="142" s="16" customFormat="1"/>
    <row r="143" s="16" customFormat="1"/>
    <row r="144" s="16" customFormat="1"/>
    <row r="145" s="16" customFormat="1"/>
    <row r="146" s="16" customFormat="1"/>
    <row r="147" s="16" customFormat="1"/>
    <row r="148" s="16" customFormat="1"/>
    <row r="149" s="16" customFormat="1"/>
    <row r="150" s="16" customFormat="1"/>
    <row r="151" s="16" customFormat="1"/>
    <row r="152" s="16" customFormat="1"/>
    <row r="153" s="16" customFormat="1"/>
    <row r="154" s="16" customFormat="1"/>
    <row r="155" s="16" customFormat="1"/>
    <row r="156" s="16" customFormat="1"/>
    <row r="157" s="16" customFormat="1"/>
    <row r="158" s="16" customFormat="1"/>
    <row r="159" s="16" customFormat="1"/>
    <row r="160" s="16" customFormat="1"/>
    <row r="161" s="16" customFormat="1"/>
    <row r="162" s="16" customFormat="1"/>
    <row r="163" s="16" customFormat="1"/>
    <row r="164" s="16" customFormat="1"/>
    <row r="165" s="16" customFormat="1"/>
    <row r="166" s="16" customFormat="1"/>
    <row r="167" s="16" customFormat="1"/>
    <row r="168" s="16" customFormat="1"/>
    <row r="169" s="16" customFormat="1"/>
    <row r="170" s="16" customFormat="1"/>
    <row r="171" s="16" customFormat="1"/>
    <row r="172" s="16" customFormat="1"/>
    <row r="173" s="16" customFormat="1"/>
    <row r="174" s="16" customFormat="1"/>
    <row r="175" s="16" customFormat="1"/>
    <row r="176" s="16" customFormat="1"/>
    <row r="177" s="16" customFormat="1"/>
    <row r="178" s="16" customFormat="1"/>
    <row r="179" s="16" customFormat="1"/>
    <row r="180" s="16" customFormat="1"/>
    <row r="181" s="16" customFormat="1"/>
    <row r="182" s="16" customFormat="1"/>
    <row r="183" s="16" customFormat="1"/>
    <row r="184" s="16" customFormat="1"/>
    <row r="185" s="16" customFormat="1"/>
    <row r="186" s="16" customFormat="1"/>
    <row r="187" s="16" customFormat="1"/>
    <row r="188" s="16" customFormat="1"/>
    <row r="189" s="16" customFormat="1"/>
    <row r="190" s="16" customFormat="1"/>
    <row r="191" s="16" customFormat="1"/>
    <row r="192" s="16" customFormat="1"/>
    <row r="193" s="16" customFormat="1"/>
    <row r="194" s="16" customFormat="1"/>
    <row r="195" s="16" customFormat="1"/>
    <row r="196" s="16" customFormat="1"/>
    <row r="197" s="16" customFormat="1"/>
    <row r="198" s="16" customFormat="1"/>
    <row r="199" s="16" customFormat="1"/>
    <row r="200" s="16" customFormat="1"/>
    <row r="201" s="16" customFormat="1"/>
    <row r="202" s="16" customFormat="1"/>
    <row r="203" s="16" customFormat="1"/>
    <row r="204" s="16" customFormat="1"/>
    <row r="205" s="16" customFormat="1"/>
    <row r="206" s="16" customFormat="1"/>
    <row r="207" s="16" customFormat="1"/>
    <row r="208" s="16" customFormat="1"/>
    <row r="209" s="16" customFormat="1"/>
    <row r="210" s="16" customFormat="1"/>
    <row r="211" s="16" customFormat="1"/>
    <row r="212" s="16" customFormat="1"/>
    <row r="213" s="16" customFormat="1"/>
    <row r="214" s="16" customFormat="1"/>
    <row r="215" s="16" customFormat="1"/>
    <row r="216" s="16" customFormat="1"/>
    <row r="217" s="16" customFormat="1"/>
    <row r="218" s="16" customFormat="1"/>
    <row r="219" s="16" customFormat="1"/>
    <row r="220" s="16" customFormat="1"/>
    <row r="221" s="16" customFormat="1"/>
    <row r="222" s="16" customFormat="1"/>
    <row r="223" s="16" customFormat="1"/>
    <row r="224" s="16" customFormat="1"/>
    <row r="225" s="16" customFormat="1"/>
    <row r="226" s="16" customFormat="1"/>
    <row r="227" s="16" customFormat="1"/>
    <row r="228" s="16" customFormat="1"/>
    <row r="229" s="16" customFormat="1"/>
    <row r="230" s="16" customFormat="1"/>
    <row r="231" s="16" customFormat="1"/>
  </sheetData>
  <sheetProtection algorithmName="SHA-512" hashValue="knP7n9ND3tOOAbosep0NZh59AvfiHUkHnw3qzIeq30R4hyHiKpKBKlyPx1hwaIcYDXWD1KlYNkNvw3AFbXBt9Q==" saltValue="xFbxpKsYTJ47d3ogRrXdGw==" spinCount="100000" sheet="1" objects="1" scenarios="1" selectLockedCells="1"/>
  <protectedRanges>
    <protectedRange sqref="C6:C10" name="Oblast1_1"/>
  </protectedRanges>
  <mergeCells count="54">
    <mergeCell ref="H128:I128"/>
    <mergeCell ref="H99:I99"/>
    <mergeCell ref="H100:I100"/>
    <mergeCell ref="A101:A128"/>
    <mergeCell ref="B101:J101"/>
    <mergeCell ref="E102:J106"/>
    <mergeCell ref="B107:J107"/>
    <mergeCell ref="H108:J108"/>
    <mergeCell ref="G109:G117"/>
    <mergeCell ref="H112:J112"/>
    <mergeCell ref="H115:J115"/>
    <mergeCell ref="H116:I116"/>
    <mergeCell ref="H117:I117"/>
    <mergeCell ref="B118:J118"/>
    <mergeCell ref="H119:J119"/>
    <mergeCell ref="G120:G128"/>
    <mergeCell ref="H123:J123"/>
    <mergeCell ref="H126:J126"/>
    <mergeCell ref="H127:I127"/>
    <mergeCell ref="A74:A100"/>
    <mergeCell ref="B74:C74"/>
    <mergeCell ref="D74:E74"/>
    <mergeCell ref="F74:J78"/>
    <mergeCell ref="B79:J79"/>
    <mergeCell ref="H80:J80"/>
    <mergeCell ref="G81:G89"/>
    <mergeCell ref="H84:J84"/>
    <mergeCell ref="H87:J87"/>
    <mergeCell ref="H88:I88"/>
    <mergeCell ref="H89:I89"/>
    <mergeCell ref="B90:J90"/>
    <mergeCell ref="H91:J91"/>
    <mergeCell ref="G92:G100"/>
    <mergeCell ref="H95:J95"/>
    <mergeCell ref="H98:J98"/>
    <mergeCell ref="A62:A73"/>
    <mergeCell ref="F62:F64"/>
    <mergeCell ref="B65:E65"/>
    <mergeCell ref="F65:F67"/>
    <mergeCell ref="B68:E68"/>
    <mergeCell ref="E69:E73"/>
    <mergeCell ref="E12:L18"/>
    <mergeCell ref="B13:D18"/>
    <mergeCell ref="A52:A61"/>
    <mergeCell ref="E52:H52"/>
    <mergeCell ref="E53:F54"/>
    <mergeCell ref="E55:F56"/>
    <mergeCell ref="E57:F60"/>
    <mergeCell ref="A10:B10"/>
    <mergeCell ref="A1:M3"/>
    <mergeCell ref="B4:D5"/>
    <mergeCell ref="A6:B6"/>
    <mergeCell ref="A7:B7"/>
    <mergeCell ref="A8:B8"/>
  </mergeCells>
  <dataValidations count="2">
    <dataValidation type="list" allowBlank="1" showInputMessage="1" showErrorMessage="1" sqref="C7" xr:uid="{BA475BAE-8D94-4E28-86D6-0D9DBFEED6BE}">
      <formula1>$G$55:$G$56</formula1>
    </dataValidation>
    <dataValidation type="list" allowBlank="1" showInputMessage="1" showErrorMessage="1" sqref="C10" xr:uid="{81EE140D-36C5-40EA-B6C0-06F2D52B86AE}">
      <formula1>$G$53:$G$54</formula1>
    </dataValidation>
  </dataValidations>
  <pageMargins left="0.25" right="0.25" top="0.75" bottom="0.75" header="0.3" footer="0.3"/>
  <pageSetup paperSize="9" scale="78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A639E1379411842A73907950B783EA1" ma:contentTypeVersion="15" ma:contentTypeDescription="Umožňuje vytvoriť nový dokument." ma:contentTypeScope="" ma:versionID="561c1c086c981fc720e23eeb5f8037c5">
  <xsd:schema xmlns:xsd="http://www.w3.org/2001/XMLSchema" xmlns:xs="http://www.w3.org/2001/XMLSchema" xmlns:p="http://schemas.microsoft.com/office/2006/metadata/properties" xmlns:ns2="371f53fd-ce04-4314-905f-74e9831b8376" xmlns:ns3="5daf29e2-b69e-4248-baad-e66870723bad" targetNamespace="http://schemas.microsoft.com/office/2006/metadata/properties" ma:root="true" ma:fieldsID="1404c0c7668e3e97d4e56ebf57b5da80" ns2:_="" ns3:_="">
    <xsd:import namespace="371f53fd-ce04-4314-905f-74e9831b8376"/>
    <xsd:import namespace="5daf29e2-b69e-4248-baad-e66870723b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1f53fd-ce04-4314-905f-74e9831b83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a" ma:readOnly="false" ma:fieldId="{5cf76f15-5ced-4ddc-b409-7134ff3c332f}" ma:taxonomyMulti="true" ma:sspId="c60f417b-a3ce-46d7-ab69-8212e5488a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af29e2-b69e-4248-baad-e66870723ba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c9331506-b850-4918-b774-66631312a527}" ma:internalName="TaxCatchAll" ma:showField="CatchAllData" ma:web="5daf29e2-b69e-4248-baad-e66870723b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1f53fd-ce04-4314-905f-74e9831b8376">
      <Terms xmlns="http://schemas.microsoft.com/office/infopath/2007/PartnerControls"/>
    </lcf76f155ced4ddcb4097134ff3c332f>
    <TaxCatchAll xmlns="5daf29e2-b69e-4248-baad-e66870723bad" xsi:nil="true"/>
    <SharedWithUsers xmlns="5daf29e2-b69e-4248-baad-e66870723bad">
      <UserInfo>
        <DisplayName/>
        <AccountId xsi:nil="true"/>
        <AccountType/>
      </UserInfo>
    </SharedWithUsers>
    <MediaLengthInSeconds xmlns="371f53fd-ce04-4314-905f-74e9831b8376" xsi:nil="true"/>
  </documentManagement>
</p:properties>
</file>

<file path=customXml/itemProps1.xml><?xml version="1.0" encoding="utf-8"?>
<ds:datastoreItem xmlns:ds="http://schemas.openxmlformats.org/officeDocument/2006/customXml" ds:itemID="{F2DFA451-BB89-437C-895A-9CA677CE6E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E5EA6F-B88C-4116-A6C2-FC6C947D11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1f53fd-ce04-4314-905f-74e9831b8376"/>
    <ds:schemaRef ds:uri="5daf29e2-b69e-4248-baad-e66870723b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09A5B7-847C-432B-848F-5BD7138EB394}">
  <ds:schemaRefs>
    <ds:schemaRef ds:uri="http://schemas.microsoft.com/office/2006/metadata/properties"/>
    <ds:schemaRef ds:uri="http://schemas.microsoft.com/office/infopath/2007/PartnerControls"/>
    <ds:schemaRef ds:uri="af28ce61-38d1-46a2-88c1-b59b6b548885"/>
    <ds:schemaRef ds:uri="16be7c42-6aed-44d7-9f4c-b104e1407a18"/>
    <ds:schemaRef ds:uri="371f53fd-ce04-4314-905f-74e9831b8376"/>
    <ds:schemaRef ds:uri="5daf29e2-b69e-4248-baad-e66870723ba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TEPLOTA VÝSTUPU 35°C</vt:lpstr>
      <vt:lpstr>TEPLOTA VÝSTUPU 45°C</vt:lpstr>
      <vt:lpstr>TEPLOTA VÝSTUPU 55°C</vt:lpstr>
      <vt:lpstr>'TEPLOTA VÝSTUPU 35°C'!Oblast_tisku</vt:lpstr>
      <vt:lpstr>'TEPLOTA VÝSTUPU 45°C'!Oblast_tisku</vt:lpstr>
      <vt:lpstr>'TEPLOTA VÝSTUPU 55°C'!Oblast_tisku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Lukas Frcka</dc:creator>
  <cp:lastModifiedBy>Lukas Frcka</cp:lastModifiedBy>
  <cp:lastPrinted>2022-07-12T10:36:25Z</cp:lastPrinted>
  <dcterms:created xsi:type="dcterms:W3CDTF">2022-06-14T13:05:27Z</dcterms:created>
  <dcterms:modified xsi:type="dcterms:W3CDTF">2024-10-29T06:49:11Z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0x0101001A639E1379411842A73907950B783EA1</vt:lpwstr>
  </property>
  <property fmtid="{D5CDD505-2E9C-101B-9397-08002B2CF9AE}" pid="3" name="MediaServiceImageTags">
    <vt:lpwstr/>
  </property>
  <property fmtid="{D5CDD505-2E9C-101B-9397-08002B2CF9AE}" pid="4" name="Order">
    <vt:r8>4372100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