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 codeName="{AE6600E7-7A62-396C-DE95-9942FA9DD81E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wolfsr-my.sharepoint.com/personal/frcka_wolfcr_cz/Documents/Plocha/NÁVRH VÝKONU TČ/NOVÁ VERZE/"/>
    </mc:Choice>
  </mc:AlternateContent>
  <xr:revisionPtr revIDLastSave="0" documentId="8_{C105B7D1-14AB-44F1-895A-19B81E3E4540}" xr6:coauthVersionLast="47" xr6:coauthVersionMax="47" xr10:uidLastSave="{00000000-0000-0000-0000-000000000000}"/>
  <bookViews>
    <workbookView xWindow="-120" yWindow="-120" windowWidth="29040" windowHeight="15840" tabRatio="771" activeTab="1" xr2:uid="{00000000-000D-0000-FFFF-FFFF00000000}"/>
  </bookViews>
  <sheets>
    <sheet name="TEPLOTA VÝSTUPU 25°C" sheetId="3" r:id="rId1"/>
    <sheet name="TEPLOTA VÝSTUPU 35°C " sheetId="4" r:id="rId2"/>
    <sheet name="TEPLOTA VÝSTUPU 45°C" sheetId="5" r:id="rId3"/>
    <sheet name="TEPLOTA VÝSTUPU 55°C" sheetId="6" r:id="rId4"/>
    <sheet name="TEPLOTA VÝSTUPU 60°C" sheetId="7" r:id="rId5"/>
  </sheets>
  <definedNames>
    <definedName name="_xlnm.Print_Area" localSheetId="0">'TEPLOTA VÝSTUPU 25°C'!$A$1:$M$43</definedName>
    <definedName name="_xlnm.Print_Area" localSheetId="1">'TEPLOTA VÝSTUPU 35°C '!$A$1:$M$43</definedName>
    <definedName name="_xlnm.Print_Area" localSheetId="2">'TEPLOTA VÝSTUPU 45°C'!$A$1:$M$43</definedName>
    <definedName name="_xlnm.Print_Area" localSheetId="3">'TEPLOTA VÝSTUPU 55°C'!$A$1:$M$43</definedName>
    <definedName name="_xlnm.Print_Area" localSheetId="4">'TEPLOTA VÝSTUPU 60°C'!$A$1:$M$43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4" i="7" l="1"/>
  <c r="D55" i="7"/>
  <c r="D56" i="7"/>
  <c r="D57" i="7"/>
  <c r="C124" i="7"/>
  <c r="D58" i="7"/>
  <c r="C125" i="7"/>
  <c r="D59" i="7"/>
  <c r="C126" i="7"/>
  <c r="D60" i="7"/>
  <c r="C127" i="7"/>
  <c r="K128" i="7"/>
  <c r="C128" i="7"/>
  <c r="B127" i="7"/>
  <c r="B124" i="7"/>
  <c r="B123" i="7"/>
  <c r="B122" i="7"/>
  <c r="B121" i="7"/>
  <c r="C120" i="7"/>
  <c r="K117" i="7"/>
  <c r="C117" i="7"/>
  <c r="B117" i="7"/>
  <c r="B128" i="7"/>
  <c r="C116" i="7"/>
  <c r="B116" i="7"/>
  <c r="C115" i="7"/>
  <c r="B115" i="7"/>
  <c r="B126" i="7"/>
  <c r="C114" i="7"/>
  <c r="B114" i="7"/>
  <c r="B125" i="7"/>
  <c r="C113" i="7"/>
  <c r="B113" i="7"/>
  <c r="C112" i="7"/>
  <c r="B112" i="7"/>
  <c r="C111" i="7"/>
  <c r="B111" i="7"/>
  <c r="C110" i="7"/>
  <c r="B110" i="7"/>
  <c r="C109" i="7"/>
  <c r="B109" i="7"/>
  <c r="B120" i="7"/>
  <c r="D104" i="7"/>
  <c r="F100" i="7"/>
  <c r="C100" i="7"/>
  <c r="B100" i="7"/>
  <c r="C99" i="7"/>
  <c r="B99" i="7"/>
  <c r="B98" i="7"/>
  <c r="B97" i="7"/>
  <c r="B96" i="7"/>
  <c r="C95" i="7"/>
  <c r="B95" i="7"/>
  <c r="C94" i="7"/>
  <c r="B94" i="7"/>
  <c r="C93" i="7"/>
  <c r="B93" i="7"/>
  <c r="C92" i="7"/>
  <c r="B92" i="7"/>
  <c r="F89" i="7"/>
  <c r="F128" i="7"/>
  <c r="C89" i="7"/>
  <c r="B89" i="7"/>
  <c r="C88" i="7"/>
  <c r="B88" i="7"/>
  <c r="C87" i="7"/>
  <c r="B87" i="7"/>
  <c r="C86" i="7"/>
  <c r="B86" i="7"/>
  <c r="C85" i="7"/>
  <c r="B85" i="7"/>
  <c r="C84" i="7"/>
  <c r="B84" i="7"/>
  <c r="C83" i="7"/>
  <c r="B83" i="7"/>
  <c r="C82" i="7"/>
  <c r="B82" i="7"/>
  <c r="C81" i="7"/>
  <c r="B81" i="7"/>
  <c r="D70" i="7"/>
  <c r="E67" i="7"/>
  <c r="C67" i="7"/>
  <c r="E66" i="7"/>
  <c r="D64" i="7"/>
  <c r="D71" i="7" s="1"/>
  <c r="C73" i="7" s="1" a="1"/>
  <c r="C73" i="7" s="1"/>
  <c r="D63" i="7"/>
  <c r="D66" i="7"/>
  <c r="C63" i="7"/>
  <c r="C70" i="7"/>
  <c r="C123" i="7"/>
  <c r="C122" i="7"/>
  <c r="C121" i="7"/>
  <c r="C120" i="6"/>
  <c r="D54" i="6"/>
  <c r="K128" i="6"/>
  <c r="C128" i="6"/>
  <c r="B125" i="6"/>
  <c r="K117" i="6"/>
  <c r="C117" i="6"/>
  <c r="B117" i="6"/>
  <c r="B128" i="6"/>
  <c r="C116" i="6"/>
  <c r="B116" i="6"/>
  <c r="B127" i="6"/>
  <c r="C115" i="6"/>
  <c r="B115" i="6"/>
  <c r="B126" i="6"/>
  <c r="C114" i="6"/>
  <c r="B114" i="6"/>
  <c r="C113" i="6"/>
  <c r="B113" i="6"/>
  <c r="B124" i="6"/>
  <c r="C112" i="6"/>
  <c r="B112" i="6"/>
  <c r="B123" i="6"/>
  <c r="C111" i="6"/>
  <c r="B111" i="6"/>
  <c r="B122" i="6"/>
  <c r="C110" i="6"/>
  <c r="B110" i="6"/>
  <c r="B121" i="6"/>
  <c r="C109" i="6"/>
  <c r="B109" i="6"/>
  <c r="B120" i="6"/>
  <c r="D104" i="6"/>
  <c r="C100" i="6"/>
  <c r="B100" i="6"/>
  <c r="B99" i="6"/>
  <c r="B98" i="6"/>
  <c r="C97" i="6"/>
  <c r="B97" i="6"/>
  <c r="B96" i="6"/>
  <c r="B95" i="6"/>
  <c r="B94" i="6"/>
  <c r="B93" i="6"/>
  <c r="B92" i="6"/>
  <c r="F89" i="6"/>
  <c r="F128" i="6"/>
  <c r="C89" i="6"/>
  <c r="B89" i="6"/>
  <c r="C88" i="6"/>
  <c r="B88" i="6"/>
  <c r="C87" i="6"/>
  <c r="B87" i="6"/>
  <c r="C86" i="6"/>
  <c r="B86" i="6"/>
  <c r="C85" i="6"/>
  <c r="B85" i="6"/>
  <c r="C84" i="6"/>
  <c r="B84" i="6"/>
  <c r="C83" i="6"/>
  <c r="B83" i="6"/>
  <c r="C82" i="6"/>
  <c r="B82" i="6"/>
  <c r="C81" i="6"/>
  <c r="B81" i="6"/>
  <c r="D70" i="6"/>
  <c r="C70" i="6"/>
  <c r="E67" i="6"/>
  <c r="C67" i="6"/>
  <c r="C66" i="6"/>
  <c r="D64" i="6"/>
  <c r="H64" i="6" s="1"/>
  <c r="D63" i="6"/>
  <c r="D66" i="6" s="1"/>
  <c r="C63" i="6"/>
  <c r="D60" i="6"/>
  <c r="C99" i="6"/>
  <c r="D59" i="6"/>
  <c r="C98" i="6"/>
  <c r="D58" i="6"/>
  <c r="C125" i="6"/>
  <c r="D57" i="6"/>
  <c r="C96" i="6"/>
  <c r="D56" i="6"/>
  <c r="C95" i="6"/>
  <c r="D55" i="6"/>
  <c r="C94" i="6"/>
  <c r="C93" i="6"/>
  <c r="K128" i="5"/>
  <c r="C128" i="5"/>
  <c r="C126" i="5"/>
  <c r="B125" i="5"/>
  <c r="K117" i="5"/>
  <c r="C117" i="5"/>
  <c r="B117" i="5"/>
  <c r="B128" i="5"/>
  <c r="C116" i="5"/>
  <c r="B116" i="5"/>
  <c r="B127" i="5"/>
  <c r="C115" i="5"/>
  <c r="B115" i="5"/>
  <c r="B126" i="5"/>
  <c r="C114" i="5"/>
  <c r="B114" i="5"/>
  <c r="C113" i="5"/>
  <c r="B113" i="5"/>
  <c r="B124" i="5"/>
  <c r="C112" i="5"/>
  <c r="B112" i="5"/>
  <c r="B123" i="5"/>
  <c r="C111" i="5"/>
  <c r="B111" i="5"/>
  <c r="B122" i="5"/>
  <c r="C110" i="5"/>
  <c r="B110" i="5"/>
  <c r="B121" i="5"/>
  <c r="C109" i="5"/>
  <c r="B109" i="5"/>
  <c r="B120" i="5"/>
  <c r="D104" i="5"/>
  <c r="C100" i="5"/>
  <c r="B100" i="5"/>
  <c r="B99" i="5"/>
  <c r="B98" i="5"/>
  <c r="B97" i="5"/>
  <c r="B96" i="5"/>
  <c r="B95" i="5"/>
  <c r="B94" i="5"/>
  <c r="B93" i="5"/>
  <c r="B92" i="5"/>
  <c r="F89" i="5"/>
  <c r="F128" i="5"/>
  <c r="C89" i="5"/>
  <c r="B89" i="5"/>
  <c r="C88" i="5"/>
  <c r="B88" i="5"/>
  <c r="C87" i="5"/>
  <c r="B87" i="5"/>
  <c r="C86" i="5"/>
  <c r="B86" i="5"/>
  <c r="C85" i="5"/>
  <c r="B85" i="5"/>
  <c r="C84" i="5"/>
  <c r="B84" i="5"/>
  <c r="C83" i="5"/>
  <c r="B83" i="5"/>
  <c r="C82" i="5"/>
  <c r="B82" i="5"/>
  <c r="C81" i="5"/>
  <c r="B81" i="5"/>
  <c r="D70" i="5"/>
  <c r="E67" i="5"/>
  <c r="C67" i="5"/>
  <c r="D64" i="5"/>
  <c r="C11" i="5" s="1"/>
  <c r="D63" i="5"/>
  <c r="D66" i="5" s="1"/>
  <c r="C63" i="5"/>
  <c r="C66" i="5" s="1"/>
  <c r="D60" i="5"/>
  <c r="C99" i="5"/>
  <c r="D59" i="5"/>
  <c r="C98" i="5"/>
  <c r="D58" i="5"/>
  <c r="C125" i="5"/>
  <c r="D57" i="5"/>
  <c r="C96" i="5"/>
  <c r="D56" i="5"/>
  <c r="C95" i="5"/>
  <c r="D55" i="5"/>
  <c r="C94" i="5"/>
  <c r="D54" i="5"/>
  <c r="C93" i="5"/>
  <c r="D53" i="5"/>
  <c r="C120" i="5"/>
  <c r="K128" i="4"/>
  <c r="C128" i="4"/>
  <c r="B127" i="4"/>
  <c r="B124" i="4"/>
  <c r="B123" i="4"/>
  <c r="B122" i="4"/>
  <c r="B121" i="4"/>
  <c r="K117" i="4"/>
  <c r="C117" i="4"/>
  <c r="B117" i="4"/>
  <c r="B128" i="4"/>
  <c r="C116" i="4"/>
  <c r="B116" i="4"/>
  <c r="C115" i="4"/>
  <c r="B115" i="4"/>
  <c r="B126" i="4"/>
  <c r="C114" i="4"/>
  <c r="B114" i="4"/>
  <c r="B125" i="4"/>
  <c r="C113" i="4"/>
  <c r="B113" i="4"/>
  <c r="C112" i="4"/>
  <c r="B112" i="4"/>
  <c r="C111" i="4"/>
  <c r="B111" i="4"/>
  <c r="C110" i="4"/>
  <c r="B110" i="4"/>
  <c r="C109" i="4"/>
  <c r="B109" i="4"/>
  <c r="B120" i="4"/>
  <c r="D104" i="4"/>
  <c r="F100" i="4"/>
  <c r="C100" i="4"/>
  <c r="B100" i="4"/>
  <c r="B99" i="4"/>
  <c r="B98" i="4"/>
  <c r="B97" i="4"/>
  <c r="B96" i="4"/>
  <c r="B95" i="4"/>
  <c r="C94" i="4"/>
  <c r="B94" i="4"/>
  <c r="B93" i="4"/>
  <c r="B92" i="4"/>
  <c r="F89" i="4"/>
  <c r="F128" i="4"/>
  <c r="C89" i="4"/>
  <c r="B89" i="4"/>
  <c r="C88" i="4"/>
  <c r="B88" i="4"/>
  <c r="C87" i="4"/>
  <c r="B87" i="4"/>
  <c r="C86" i="4"/>
  <c r="B86" i="4"/>
  <c r="C85" i="4"/>
  <c r="B85" i="4"/>
  <c r="C84" i="4"/>
  <c r="B84" i="4"/>
  <c r="C83" i="4"/>
  <c r="B83" i="4"/>
  <c r="C82" i="4"/>
  <c r="B82" i="4"/>
  <c r="C81" i="4"/>
  <c r="B81" i="4"/>
  <c r="D70" i="4"/>
  <c r="E67" i="4"/>
  <c r="C67" i="4"/>
  <c r="D63" i="4"/>
  <c r="D66" i="4" s="1"/>
  <c r="D64" i="4"/>
  <c r="D71" i="4" s="1"/>
  <c r="C63" i="4"/>
  <c r="C70" i="4" s="1"/>
  <c r="D60" i="4"/>
  <c r="C127" i="4"/>
  <c r="D59" i="4"/>
  <c r="C126" i="4"/>
  <c r="D58" i="4"/>
  <c r="C125" i="4"/>
  <c r="D57" i="4"/>
  <c r="C96" i="4"/>
  <c r="D56" i="4"/>
  <c r="C123" i="4"/>
  <c r="D55" i="4"/>
  <c r="C122" i="4"/>
  <c r="D54" i="4"/>
  <c r="C121" i="4"/>
  <c r="D53" i="4"/>
  <c r="C120" i="4"/>
  <c r="D54" i="3"/>
  <c r="C93" i="3"/>
  <c r="D55" i="3"/>
  <c r="C122" i="3"/>
  <c r="D56" i="3"/>
  <c r="C123" i="3"/>
  <c r="D57" i="3"/>
  <c r="D58" i="3"/>
  <c r="C97" i="3"/>
  <c r="D59" i="3"/>
  <c r="C126" i="3"/>
  <c r="D60" i="3"/>
  <c r="C100" i="3"/>
  <c r="D53" i="3"/>
  <c r="C92" i="3"/>
  <c r="K128" i="3"/>
  <c r="F128" i="3"/>
  <c r="C127" i="3"/>
  <c r="C125" i="3"/>
  <c r="C124" i="3"/>
  <c r="C120" i="3"/>
  <c r="K117" i="3"/>
  <c r="F117" i="3"/>
  <c r="C117" i="3"/>
  <c r="B117" i="3"/>
  <c r="B128" i="3"/>
  <c r="C116" i="3"/>
  <c r="B116" i="3"/>
  <c r="B127" i="3"/>
  <c r="C115" i="3"/>
  <c r="B115" i="3"/>
  <c r="B126" i="3"/>
  <c r="C114" i="3"/>
  <c r="B114" i="3"/>
  <c r="B125" i="3"/>
  <c r="C113" i="3"/>
  <c r="B113" i="3"/>
  <c r="B124" i="3"/>
  <c r="C112" i="3"/>
  <c r="B112" i="3"/>
  <c r="B123" i="3"/>
  <c r="C111" i="3"/>
  <c r="B111" i="3"/>
  <c r="B122" i="3"/>
  <c r="C110" i="3"/>
  <c r="B110" i="3"/>
  <c r="B121" i="3"/>
  <c r="C109" i="3"/>
  <c r="B109" i="3"/>
  <c r="B120" i="3"/>
  <c r="D104" i="3"/>
  <c r="F100" i="3"/>
  <c r="B100" i="3"/>
  <c r="C99" i="3"/>
  <c r="B99" i="3"/>
  <c r="C98" i="3"/>
  <c r="B98" i="3"/>
  <c r="B97" i="3"/>
  <c r="C96" i="3"/>
  <c r="B96" i="3"/>
  <c r="B95" i="3"/>
  <c r="C94" i="3"/>
  <c r="B94" i="3"/>
  <c r="B93" i="3"/>
  <c r="B92" i="3"/>
  <c r="F89" i="3"/>
  <c r="C89" i="3"/>
  <c r="B89" i="3"/>
  <c r="C88" i="3"/>
  <c r="B88" i="3"/>
  <c r="C87" i="3"/>
  <c r="B87" i="3"/>
  <c r="C86" i="3"/>
  <c r="B86" i="3"/>
  <c r="C85" i="3"/>
  <c r="B85" i="3"/>
  <c r="C84" i="3"/>
  <c r="B84" i="3"/>
  <c r="C83" i="3"/>
  <c r="B83" i="3"/>
  <c r="C82" i="3"/>
  <c r="B82" i="3"/>
  <c r="C81" i="3"/>
  <c r="B81" i="3"/>
  <c r="D70" i="3"/>
  <c r="E67" i="3"/>
  <c r="C67" i="3"/>
  <c r="D64" i="3"/>
  <c r="C11" i="3"/>
  <c r="D63" i="3"/>
  <c r="D66" i="3"/>
  <c r="C63" i="3"/>
  <c r="C70" i="3"/>
  <c r="C96" i="7"/>
  <c r="F117" i="7"/>
  <c r="C98" i="7"/>
  <c r="C71" i="7"/>
  <c r="G64" i="7"/>
  <c r="C97" i="7"/>
  <c r="C66" i="7"/>
  <c r="C122" i="6"/>
  <c r="C123" i="6"/>
  <c r="C126" i="6"/>
  <c r="F100" i="6"/>
  <c r="C92" i="6"/>
  <c r="F117" i="6"/>
  <c r="C124" i="6"/>
  <c r="C121" i="6"/>
  <c r="C127" i="6"/>
  <c r="C97" i="5"/>
  <c r="C122" i="5"/>
  <c r="F100" i="5"/>
  <c r="C124" i="5"/>
  <c r="C92" i="5"/>
  <c r="F117" i="5"/>
  <c r="C121" i="5"/>
  <c r="C123" i="5"/>
  <c r="C127" i="5"/>
  <c r="C97" i="4"/>
  <c r="C93" i="4"/>
  <c r="C99" i="4"/>
  <c r="C95" i="4"/>
  <c r="C124" i="4"/>
  <c r="C92" i="4"/>
  <c r="F117" i="4"/>
  <c r="C98" i="4"/>
  <c r="C128" i="3"/>
  <c r="E66" i="3"/>
  <c r="C95" i="3"/>
  <c r="C121" i="3"/>
  <c r="H63" i="3"/>
  <c r="H66" i="3"/>
  <c r="D103" i="3"/>
  <c r="D67" i="3"/>
  <c r="H64" i="3"/>
  <c r="D71" i="3"/>
  <c r="C73" i="3" a="1"/>
  <c r="C73" i="3"/>
  <c r="G64" i="3"/>
  <c r="C71" i="3"/>
  <c r="C66" i="3"/>
  <c r="G67" i="7"/>
  <c r="C104" i="7"/>
  <c r="G66" i="7"/>
  <c r="C103" i="7"/>
  <c r="D100" i="3"/>
  <c r="E100" i="3"/>
  <c r="D88" i="3"/>
  <c r="E88" i="3"/>
  <c r="D84" i="3"/>
  <c r="E84" i="3"/>
  <c r="D83" i="3"/>
  <c r="E83" i="3"/>
  <c r="D82" i="3"/>
  <c r="E82" i="3"/>
  <c r="D96" i="3"/>
  <c r="E96" i="3"/>
  <c r="D93" i="3"/>
  <c r="E93" i="3"/>
  <c r="D97" i="3"/>
  <c r="E97" i="3"/>
  <c r="D89" i="3"/>
  <c r="E89" i="3"/>
  <c r="D99" i="3"/>
  <c r="E99" i="3"/>
  <c r="D94" i="3"/>
  <c r="E94" i="3"/>
  <c r="D98" i="3"/>
  <c r="E98" i="3"/>
  <c r="D85" i="3"/>
  <c r="E85" i="3"/>
  <c r="D95" i="3"/>
  <c r="E95" i="3"/>
  <c r="D92" i="3"/>
  <c r="E92" i="3"/>
  <c r="D86" i="3"/>
  <c r="E86" i="3"/>
  <c r="D87" i="3"/>
  <c r="E87" i="3"/>
  <c r="D81" i="3"/>
  <c r="E81" i="3"/>
  <c r="G67" i="3"/>
  <c r="C104" i="3"/>
  <c r="G66" i="3"/>
  <c r="C103" i="3"/>
  <c r="C106" i="3" a="1"/>
  <c r="C106" i="3"/>
  <c r="F99" i="3"/>
  <c r="F98" i="3"/>
  <c r="F88" i="3"/>
  <c r="F83" i="3"/>
  <c r="F86" i="3"/>
  <c r="F97" i="3"/>
  <c r="F93" i="3"/>
  <c r="F82" i="3"/>
  <c r="F96" i="3"/>
  <c r="F92" i="3"/>
  <c r="F85" i="3"/>
  <c r="F94" i="3"/>
  <c r="F84" i="3"/>
  <c r="F95" i="3"/>
  <c r="D120" i="3"/>
  <c r="E120" i="3"/>
  <c r="D113" i="3"/>
  <c r="E113" i="3"/>
  <c r="D111" i="3"/>
  <c r="E111" i="3"/>
  <c r="D127" i="3"/>
  <c r="E127" i="3"/>
  <c r="D123" i="3"/>
  <c r="E123" i="3"/>
  <c r="D122" i="3"/>
  <c r="E122" i="3"/>
  <c r="D121" i="3"/>
  <c r="E121" i="3"/>
  <c r="D114" i="3"/>
  <c r="E114" i="3"/>
  <c r="D112" i="3"/>
  <c r="E112" i="3"/>
  <c r="D126" i="3"/>
  <c r="E126" i="3"/>
  <c r="D117" i="3"/>
  <c r="E117" i="3"/>
  <c r="D128" i="3"/>
  <c r="E128" i="3"/>
  <c r="D115" i="3"/>
  <c r="E115" i="3"/>
  <c r="D125" i="3"/>
  <c r="E125" i="3"/>
  <c r="D110" i="3"/>
  <c r="E110" i="3"/>
  <c r="D109" i="3"/>
  <c r="E109" i="3"/>
  <c r="D124" i="3"/>
  <c r="E124" i="3"/>
  <c r="D116" i="3"/>
  <c r="E116" i="3"/>
  <c r="F81" i="3"/>
  <c r="F87" i="3"/>
  <c r="F121" i="3"/>
  <c r="G81" i="3"/>
  <c r="H82" i="3"/>
  <c r="F116" i="3"/>
  <c r="F109" i="3"/>
  <c r="F114" i="3"/>
  <c r="F110" i="3"/>
  <c r="F122" i="3"/>
  <c r="F126" i="3"/>
  <c r="F124" i="3"/>
  <c r="F120" i="3"/>
  <c r="G120" i="3"/>
  <c r="I122" i="3"/>
  <c r="F113" i="3"/>
  <c r="F112" i="3"/>
  <c r="F125" i="3"/>
  <c r="F123" i="3"/>
  <c r="G92" i="3"/>
  <c r="F115" i="3"/>
  <c r="F127" i="3"/>
  <c r="F111" i="3"/>
  <c r="H83" i="3"/>
  <c r="I83" i="3"/>
  <c r="J82" i="3"/>
  <c r="J83" i="3"/>
  <c r="I82" i="3"/>
  <c r="G109" i="3"/>
  <c r="H122" i="3"/>
  <c r="I121" i="3"/>
  <c r="H121" i="3"/>
  <c r="J121" i="3"/>
  <c r="J122" i="3"/>
  <c r="J94" i="3"/>
  <c r="J93" i="3"/>
  <c r="I94" i="3"/>
  <c r="I93" i="3"/>
  <c r="H94" i="3"/>
  <c r="H93" i="3"/>
  <c r="J86" i="3"/>
  <c r="I85" i="3"/>
  <c r="I86" i="3"/>
  <c r="J85" i="3"/>
  <c r="J125" i="3"/>
  <c r="I124" i="3"/>
  <c r="J111" i="3"/>
  <c r="J110" i="3"/>
  <c r="I111" i="3"/>
  <c r="I110" i="3"/>
  <c r="H111" i="3"/>
  <c r="H110" i="3"/>
  <c r="J124" i="3"/>
  <c r="I125" i="3"/>
  <c r="I96" i="3"/>
  <c r="I97" i="3"/>
  <c r="J97" i="3"/>
  <c r="J96" i="3"/>
  <c r="J88" i="3"/>
  <c r="C77" i="3"/>
  <c r="C76" i="3"/>
  <c r="J127" i="3"/>
  <c r="J128" i="3"/>
  <c r="I114" i="3"/>
  <c r="I113" i="3"/>
  <c r="J114" i="3"/>
  <c r="J113" i="3"/>
  <c r="J99" i="3"/>
  <c r="E77" i="3"/>
  <c r="E76" i="3"/>
  <c r="J89" i="3"/>
  <c r="B77" i="3"/>
  <c r="B78" i="3"/>
  <c r="K127" i="3"/>
  <c r="J116" i="3"/>
  <c r="K116" i="3"/>
  <c r="J100" i="3"/>
  <c r="D77" i="3"/>
  <c r="D78" i="3"/>
  <c r="B76" i="3"/>
  <c r="D76" i="3"/>
  <c r="J117" i="3"/>
  <c r="D71" i="6" l="1"/>
  <c r="C71" i="6"/>
  <c r="C73" i="6" s="1" a="1"/>
  <c r="C73" i="6" s="1"/>
  <c r="G64" i="6"/>
  <c r="G66" i="6" s="1"/>
  <c r="C103" i="6" s="1"/>
  <c r="E66" i="6"/>
  <c r="D84" i="7"/>
  <c r="E84" i="7" s="1"/>
  <c r="D98" i="7"/>
  <c r="E98" i="7" s="1"/>
  <c r="D94" i="7"/>
  <c r="E94" i="7" s="1"/>
  <c r="D83" i="7"/>
  <c r="E83" i="7" s="1"/>
  <c r="D97" i="7"/>
  <c r="E97" i="7" s="1"/>
  <c r="D92" i="7"/>
  <c r="E92" i="7" s="1"/>
  <c r="F92" i="7" s="1"/>
  <c r="G92" i="7" s="1"/>
  <c r="D82" i="7"/>
  <c r="E82" i="7" s="1"/>
  <c r="F82" i="7" s="1"/>
  <c r="D100" i="7"/>
  <c r="E100" i="7" s="1"/>
  <c r="D93" i="7"/>
  <c r="E93" i="7" s="1"/>
  <c r="D89" i="7"/>
  <c r="E89" i="7" s="1"/>
  <c r="D95" i="7"/>
  <c r="E95" i="7" s="1"/>
  <c r="D87" i="7"/>
  <c r="E87" i="7" s="1"/>
  <c r="D96" i="7"/>
  <c r="E96" i="7" s="1"/>
  <c r="F96" i="7" s="1"/>
  <c r="D86" i="7"/>
  <c r="E86" i="7" s="1"/>
  <c r="F86" i="7" s="1"/>
  <c r="D99" i="7"/>
  <c r="E99" i="7" s="1"/>
  <c r="D81" i="7"/>
  <c r="E81" i="7" s="1"/>
  <c r="D88" i="7"/>
  <c r="E88" i="7" s="1"/>
  <c r="F88" i="7" s="1"/>
  <c r="D85" i="7"/>
  <c r="E85" i="7" s="1"/>
  <c r="F85" i="7" s="1"/>
  <c r="C11" i="7"/>
  <c r="H64" i="7"/>
  <c r="D67" i="7"/>
  <c r="H63" i="7"/>
  <c r="H66" i="7" s="1"/>
  <c r="D103" i="7" s="1"/>
  <c r="C106" i="7" s="1" a="1"/>
  <c r="C106" i="7" s="1"/>
  <c r="C70" i="5"/>
  <c r="C71" i="5"/>
  <c r="G64" i="5"/>
  <c r="E66" i="5"/>
  <c r="C11" i="6"/>
  <c r="D67" i="6"/>
  <c r="H63" i="6"/>
  <c r="H66" i="6" s="1"/>
  <c r="D103" i="6" s="1"/>
  <c r="H64" i="5"/>
  <c r="D67" i="5"/>
  <c r="D71" i="5"/>
  <c r="C73" i="5" s="1" a="1"/>
  <c r="C73" i="5" s="1"/>
  <c r="H63" i="5"/>
  <c r="H66" i="5" s="1"/>
  <c r="D103" i="5" s="1"/>
  <c r="H63" i="4"/>
  <c r="H66" i="4" s="1"/>
  <c r="D103" i="4" s="1"/>
  <c r="H64" i="4"/>
  <c r="C11" i="4"/>
  <c r="D67" i="4"/>
  <c r="E66" i="4"/>
  <c r="G64" i="4"/>
  <c r="C71" i="4"/>
  <c r="C73" i="4" a="1"/>
  <c r="C73" i="4" s="1"/>
  <c r="D82" i="4" s="1"/>
  <c r="E82" i="4" s="1"/>
  <c r="C66" i="4"/>
  <c r="D88" i="6" l="1"/>
  <c r="E88" i="6" s="1"/>
  <c r="F87" i="6" s="1"/>
  <c r="D86" i="6"/>
  <c r="E86" i="6" s="1"/>
  <c r="D83" i="6"/>
  <c r="E83" i="6" s="1"/>
  <c r="D84" i="6"/>
  <c r="E84" i="6" s="1"/>
  <c r="D97" i="6"/>
  <c r="E97" i="6" s="1"/>
  <c r="D94" i="6"/>
  <c r="E94" i="6" s="1"/>
  <c r="F94" i="6" s="1"/>
  <c r="D99" i="6"/>
  <c r="E99" i="6" s="1"/>
  <c r="F99" i="6" s="1"/>
  <c r="D92" i="6"/>
  <c r="E92" i="6" s="1"/>
  <c r="D96" i="6"/>
  <c r="E96" i="6" s="1"/>
  <c r="F96" i="6" s="1"/>
  <c r="D89" i="6"/>
  <c r="E89" i="6" s="1"/>
  <c r="D100" i="6"/>
  <c r="E100" i="6" s="1"/>
  <c r="D82" i="6"/>
  <c r="E82" i="6" s="1"/>
  <c r="F82" i="6" s="1"/>
  <c r="D87" i="6"/>
  <c r="E87" i="6" s="1"/>
  <c r="D85" i="6"/>
  <c r="E85" i="6" s="1"/>
  <c r="F85" i="6" s="1"/>
  <c r="D98" i="6"/>
  <c r="E98" i="6" s="1"/>
  <c r="D81" i="6"/>
  <c r="E81" i="6" s="1"/>
  <c r="D93" i="6"/>
  <c r="E93" i="6" s="1"/>
  <c r="D95" i="6"/>
  <c r="E95" i="6" s="1"/>
  <c r="G67" i="6"/>
  <c r="C104" i="6" s="1"/>
  <c r="C106" i="6" a="1"/>
  <c r="C106" i="6" s="1"/>
  <c r="D115" i="6" s="1"/>
  <c r="E115" i="6" s="1"/>
  <c r="F81" i="6"/>
  <c r="F97" i="7"/>
  <c r="F83" i="7"/>
  <c r="F99" i="7"/>
  <c r="F94" i="7"/>
  <c r="F87" i="7"/>
  <c r="F95" i="7"/>
  <c r="J93" i="7"/>
  <c r="I93" i="7"/>
  <c r="J94" i="7"/>
  <c r="H94" i="7"/>
  <c r="H93" i="7"/>
  <c r="I94" i="7"/>
  <c r="F81" i="7"/>
  <c r="F98" i="7"/>
  <c r="F84" i="7"/>
  <c r="F93" i="7"/>
  <c r="D126" i="7"/>
  <c r="E126" i="7" s="1"/>
  <c r="D123" i="7"/>
  <c r="E123" i="7" s="1"/>
  <c r="D127" i="7"/>
  <c r="E127" i="7" s="1"/>
  <c r="D125" i="7"/>
  <c r="E125" i="7" s="1"/>
  <c r="F125" i="7" s="1"/>
  <c r="D111" i="7"/>
  <c r="E111" i="7" s="1"/>
  <c r="F111" i="7" s="1"/>
  <c r="D122" i="7"/>
  <c r="E122" i="7" s="1"/>
  <c r="F122" i="7" s="1"/>
  <c r="D117" i="7"/>
  <c r="E117" i="7" s="1"/>
  <c r="D120" i="7"/>
  <c r="E120" i="7" s="1"/>
  <c r="F120" i="7" s="1"/>
  <c r="D114" i="7"/>
  <c r="E114" i="7" s="1"/>
  <c r="F114" i="7" s="1"/>
  <c r="D109" i="7"/>
  <c r="E109" i="7" s="1"/>
  <c r="D115" i="7"/>
  <c r="E115" i="7" s="1"/>
  <c r="F115" i="7" s="1"/>
  <c r="D116" i="7"/>
  <c r="E116" i="7" s="1"/>
  <c r="D112" i="7"/>
  <c r="E112" i="7" s="1"/>
  <c r="D113" i="7"/>
  <c r="E113" i="7" s="1"/>
  <c r="D124" i="7"/>
  <c r="E124" i="7" s="1"/>
  <c r="D121" i="7"/>
  <c r="E121" i="7" s="1"/>
  <c r="D128" i="7"/>
  <c r="E128" i="7" s="1"/>
  <c r="D110" i="7"/>
  <c r="E110" i="7" s="1"/>
  <c r="F110" i="7" s="1"/>
  <c r="G67" i="5"/>
  <c r="C104" i="5" s="1"/>
  <c r="G66" i="5"/>
  <c r="C103" i="5" s="1"/>
  <c r="F98" i="6"/>
  <c r="D81" i="5"/>
  <c r="E81" i="5" s="1"/>
  <c r="D96" i="5"/>
  <c r="E96" i="5" s="1"/>
  <c r="D97" i="5"/>
  <c r="E97" i="5" s="1"/>
  <c r="D92" i="5"/>
  <c r="E92" i="5" s="1"/>
  <c r="D95" i="5"/>
  <c r="E95" i="5" s="1"/>
  <c r="D88" i="5"/>
  <c r="E88" i="5" s="1"/>
  <c r="D89" i="5"/>
  <c r="E89" i="5" s="1"/>
  <c r="D99" i="5"/>
  <c r="E99" i="5" s="1"/>
  <c r="D98" i="5"/>
  <c r="E98" i="5" s="1"/>
  <c r="D86" i="5"/>
  <c r="E86" i="5" s="1"/>
  <c r="D94" i="5"/>
  <c r="E94" i="5" s="1"/>
  <c r="D83" i="5"/>
  <c r="E83" i="5" s="1"/>
  <c r="D100" i="5"/>
  <c r="E100" i="5" s="1"/>
  <c r="D84" i="5"/>
  <c r="E84" i="5" s="1"/>
  <c r="D85" i="5"/>
  <c r="E85" i="5" s="1"/>
  <c r="D87" i="5"/>
  <c r="E87" i="5" s="1"/>
  <c r="D93" i="5"/>
  <c r="E93" i="5" s="1"/>
  <c r="D82" i="5"/>
  <c r="E82" i="5" s="1"/>
  <c r="G66" i="4"/>
  <c r="C103" i="4" s="1"/>
  <c r="G67" i="4"/>
  <c r="C104" i="4" s="1"/>
  <c r="D92" i="4"/>
  <c r="E92" i="4" s="1"/>
  <c r="D99" i="4"/>
  <c r="E99" i="4" s="1"/>
  <c r="D83" i="4"/>
  <c r="E83" i="4" s="1"/>
  <c r="D85" i="4"/>
  <c r="E85" i="4" s="1"/>
  <c r="D100" i="4"/>
  <c r="E100" i="4" s="1"/>
  <c r="D96" i="4"/>
  <c r="E96" i="4" s="1"/>
  <c r="D87" i="4"/>
  <c r="E87" i="4" s="1"/>
  <c r="D88" i="4"/>
  <c r="E88" i="4" s="1"/>
  <c r="D89" i="4"/>
  <c r="E89" i="4" s="1"/>
  <c r="D84" i="4"/>
  <c r="E84" i="4" s="1"/>
  <c r="D93" i="4"/>
  <c r="E93" i="4" s="1"/>
  <c r="D86" i="4"/>
  <c r="E86" i="4" s="1"/>
  <c r="D94" i="4"/>
  <c r="E94" i="4" s="1"/>
  <c r="D97" i="4"/>
  <c r="E97" i="4" s="1"/>
  <c r="D95" i="4"/>
  <c r="E95" i="4" s="1"/>
  <c r="D98" i="4"/>
  <c r="E98" i="4" s="1"/>
  <c r="D81" i="4"/>
  <c r="E81" i="4" s="1"/>
  <c r="F81" i="4" s="1"/>
  <c r="F93" i="6" l="1"/>
  <c r="F92" i="6"/>
  <c r="G92" i="6" s="1"/>
  <c r="F97" i="6"/>
  <c r="F83" i="6"/>
  <c r="G81" i="6" s="1"/>
  <c r="D123" i="6"/>
  <c r="E123" i="6" s="1"/>
  <c r="F123" i="6" s="1"/>
  <c r="D110" i="6"/>
  <c r="E110" i="6" s="1"/>
  <c r="D112" i="6"/>
  <c r="E112" i="6" s="1"/>
  <c r="D120" i="6"/>
  <c r="E120" i="6" s="1"/>
  <c r="F120" i="6" s="1"/>
  <c r="D109" i="6"/>
  <c r="E109" i="6" s="1"/>
  <c r="D128" i="6"/>
  <c r="E128" i="6" s="1"/>
  <c r="D111" i="6"/>
  <c r="E111" i="6" s="1"/>
  <c r="F111" i="6" s="1"/>
  <c r="F88" i="6"/>
  <c r="D125" i="6"/>
  <c r="E125" i="6" s="1"/>
  <c r="F124" i="6" s="1"/>
  <c r="D121" i="6"/>
  <c r="E121" i="6" s="1"/>
  <c r="D114" i="6"/>
  <c r="E114" i="6" s="1"/>
  <c r="D113" i="6"/>
  <c r="E113" i="6" s="1"/>
  <c r="F113" i="6" s="1"/>
  <c r="F84" i="6"/>
  <c r="D126" i="6"/>
  <c r="E126" i="6" s="1"/>
  <c r="D116" i="6"/>
  <c r="E116" i="6" s="1"/>
  <c r="F115" i="6" s="1"/>
  <c r="D122" i="6"/>
  <c r="E122" i="6" s="1"/>
  <c r="F121" i="6" s="1"/>
  <c r="D127" i="6"/>
  <c r="E127" i="6" s="1"/>
  <c r="F127" i="6" s="1"/>
  <c r="D124" i="6"/>
  <c r="E124" i="6" s="1"/>
  <c r="D117" i="6"/>
  <c r="E117" i="6" s="1"/>
  <c r="F95" i="6"/>
  <c r="F86" i="6"/>
  <c r="F114" i="6"/>
  <c r="G81" i="7"/>
  <c r="I82" i="7"/>
  <c r="H83" i="7"/>
  <c r="J82" i="7"/>
  <c r="H82" i="7"/>
  <c r="I83" i="7"/>
  <c r="J83" i="7"/>
  <c r="F121" i="7"/>
  <c r="G120" i="7" s="1"/>
  <c r="J97" i="7"/>
  <c r="J96" i="7"/>
  <c r="F123" i="7"/>
  <c r="F112" i="7"/>
  <c r="F126" i="7"/>
  <c r="F116" i="7"/>
  <c r="I97" i="7"/>
  <c r="I96" i="7"/>
  <c r="F124" i="7"/>
  <c r="F127" i="7"/>
  <c r="F113" i="7"/>
  <c r="F109" i="7"/>
  <c r="G109" i="7" s="1"/>
  <c r="C106" i="5" a="1"/>
  <c r="C106" i="5" s="1"/>
  <c r="D120" i="5" s="1"/>
  <c r="E120" i="5" s="1"/>
  <c r="J94" i="6"/>
  <c r="J93" i="6"/>
  <c r="H93" i="6"/>
  <c r="I94" i="6"/>
  <c r="I93" i="6"/>
  <c r="H94" i="6"/>
  <c r="F116" i="6"/>
  <c r="F110" i="6"/>
  <c r="F112" i="6"/>
  <c r="F97" i="5"/>
  <c r="F95" i="5"/>
  <c r="F92" i="5"/>
  <c r="F83" i="5"/>
  <c r="F94" i="5"/>
  <c r="F85" i="5"/>
  <c r="F88" i="5"/>
  <c r="F84" i="5"/>
  <c r="F82" i="5"/>
  <c r="F96" i="5"/>
  <c r="F86" i="5"/>
  <c r="F93" i="5"/>
  <c r="F98" i="5"/>
  <c r="F81" i="5"/>
  <c r="F87" i="5"/>
  <c r="F99" i="5"/>
  <c r="F87" i="4"/>
  <c r="F96" i="4"/>
  <c r="F95" i="4"/>
  <c r="F99" i="4"/>
  <c r="F86" i="4"/>
  <c r="F94" i="4"/>
  <c r="F85" i="4"/>
  <c r="F84" i="4"/>
  <c r="F92" i="4"/>
  <c r="F83" i="4"/>
  <c r="F82" i="4"/>
  <c r="F98" i="4"/>
  <c r="F88" i="4"/>
  <c r="C106" i="4" a="1"/>
  <c r="C106" i="4" s="1"/>
  <c r="F97" i="4"/>
  <c r="F93" i="4"/>
  <c r="J82" i="6" l="1"/>
  <c r="I82" i="6"/>
  <c r="I83" i="6"/>
  <c r="H83" i="6"/>
  <c r="J83" i="6"/>
  <c r="H82" i="6"/>
  <c r="I86" i="6" s="1"/>
  <c r="G109" i="6"/>
  <c r="H110" i="6" s="1"/>
  <c r="F109" i="6"/>
  <c r="F122" i="6"/>
  <c r="F125" i="6"/>
  <c r="F126" i="6"/>
  <c r="G120" i="6"/>
  <c r="H122" i="6" s="1"/>
  <c r="J99" i="7"/>
  <c r="H122" i="7"/>
  <c r="H121" i="7"/>
  <c r="J121" i="7"/>
  <c r="I122" i="7"/>
  <c r="I121" i="7"/>
  <c r="J122" i="7"/>
  <c r="H111" i="7"/>
  <c r="I111" i="7"/>
  <c r="J110" i="7"/>
  <c r="J111" i="7"/>
  <c r="I110" i="7"/>
  <c r="H110" i="7"/>
  <c r="I86" i="7"/>
  <c r="I85" i="7"/>
  <c r="E77" i="7"/>
  <c r="E76" i="7" s="1"/>
  <c r="J100" i="7"/>
  <c r="D77" i="7" s="1"/>
  <c r="J86" i="7"/>
  <c r="J85" i="7"/>
  <c r="J88" i="7" s="1"/>
  <c r="D126" i="5"/>
  <c r="E126" i="5" s="1"/>
  <c r="D117" i="5"/>
  <c r="E117" i="5" s="1"/>
  <c r="D127" i="5"/>
  <c r="E127" i="5" s="1"/>
  <c r="D114" i="5"/>
  <c r="E114" i="5" s="1"/>
  <c r="D110" i="5"/>
  <c r="E110" i="5" s="1"/>
  <c r="D125" i="5"/>
  <c r="E125" i="5" s="1"/>
  <c r="D124" i="5"/>
  <c r="E124" i="5" s="1"/>
  <c r="D123" i="5"/>
  <c r="E123" i="5" s="1"/>
  <c r="D115" i="5"/>
  <c r="E115" i="5" s="1"/>
  <c r="D121" i="5"/>
  <c r="E121" i="5" s="1"/>
  <c r="F120" i="5" s="1"/>
  <c r="D122" i="5"/>
  <c r="E122" i="5" s="1"/>
  <c r="D112" i="5"/>
  <c r="E112" i="5" s="1"/>
  <c r="D111" i="5"/>
  <c r="E111" i="5" s="1"/>
  <c r="D113" i="5"/>
  <c r="E113" i="5" s="1"/>
  <c r="D116" i="5"/>
  <c r="E116" i="5" s="1"/>
  <c r="D109" i="5"/>
  <c r="E109" i="5" s="1"/>
  <c r="D128" i="5"/>
  <c r="E128" i="5" s="1"/>
  <c r="H111" i="6"/>
  <c r="J110" i="6"/>
  <c r="J111" i="6"/>
  <c r="I111" i="6"/>
  <c r="I97" i="6"/>
  <c r="I96" i="6"/>
  <c r="J97" i="6"/>
  <c r="J96" i="6"/>
  <c r="G81" i="5"/>
  <c r="J82" i="5" s="1"/>
  <c r="G92" i="5"/>
  <c r="J94" i="5" s="1"/>
  <c r="G92" i="4"/>
  <c r="J93" i="4" s="1"/>
  <c r="G81" i="4"/>
  <c r="I82" i="4" s="1"/>
  <c r="D127" i="4"/>
  <c r="E127" i="4" s="1"/>
  <c r="D123" i="4"/>
  <c r="E123" i="4" s="1"/>
  <c r="D113" i="4"/>
  <c r="E113" i="4" s="1"/>
  <c r="D126" i="4"/>
  <c r="E126" i="4" s="1"/>
  <c r="D115" i="4"/>
  <c r="E115" i="4" s="1"/>
  <c r="D128" i="4"/>
  <c r="E128" i="4" s="1"/>
  <c r="D121" i="4"/>
  <c r="E121" i="4" s="1"/>
  <c r="D120" i="4"/>
  <c r="E120" i="4" s="1"/>
  <c r="D109" i="4"/>
  <c r="E109" i="4" s="1"/>
  <c r="D125" i="4"/>
  <c r="E125" i="4" s="1"/>
  <c r="D110" i="4"/>
  <c r="E110" i="4" s="1"/>
  <c r="D114" i="4"/>
  <c r="E114" i="4" s="1"/>
  <c r="D112" i="4"/>
  <c r="E112" i="4" s="1"/>
  <c r="D122" i="4"/>
  <c r="E122" i="4" s="1"/>
  <c r="D116" i="4"/>
  <c r="E116" i="4" s="1"/>
  <c r="D111" i="4"/>
  <c r="E111" i="4" s="1"/>
  <c r="D117" i="4"/>
  <c r="E117" i="4" s="1"/>
  <c r="D124" i="4"/>
  <c r="E124" i="4" s="1"/>
  <c r="J86" i="6" l="1"/>
  <c r="I122" i="6"/>
  <c r="J85" i="6"/>
  <c r="J121" i="6"/>
  <c r="I85" i="6"/>
  <c r="I110" i="6"/>
  <c r="I114" i="6" s="1"/>
  <c r="J122" i="6"/>
  <c r="I121" i="6"/>
  <c r="I124" i="6" s="1"/>
  <c r="H121" i="6"/>
  <c r="F116" i="5"/>
  <c r="F127" i="5"/>
  <c r="F123" i="5"/>
  <c r="J125" i="7"/>
  <c r="J124" i="7"/>
  <c r="I125" i="7"/>
  <c r="I124" i="7"/>
  <c r="I113" i="7"/>
  <c r="I114" i="7"/>
  <c r="J114" i="7"/>
  <c r="J113" i="7"/>
  <c r="J116" i="7" s="1"/>
  <c r="D78" i="7"/>
  <c r="D76" i="7"/>
  <c r="J89" i="7"/>
  <c r="B77" i="7" s="1"/>
  <c r="C77" i="7"/>
  <c r="C76" i="7" s="1"/>
  <c r="F110" i="5"/>
  <c r="F112" i="5"/>
  <c r="F125" i="5"/>
  <c r="F124" i="5"/>
  <c r="F126" i="5"/>
  <c r="F114" i="5"/>
  <c r="F122" i="5"/>
  <c r="F109" i="5"/>
  <c r="F111" i="5"/>
  <c r="F113" i="5"/>
  <c r="F121" i="5"/>
  <c r="G120" i="5" s="1"/>
  <c r="F115" i="5"/>
  <c r="J113" i="6"/>
  <c r="J114" i="6"/>
  <c r="J88" i="6"/>
  <c r="J99" i="6"/>
  <c r="H82" i="5"/>
  <c r="J83" i="5"/>
  <c r="H83" i="5"/>
  <c r="I83" i="5"/>
  <c r="I82" i="5"/>
  <c r="I93" i="5"/>
  <c r="H93" i="5"/>
  <c r="I94" i="5"/>
  <c r="J93" i="5"/>
  <c r="H94" i="5"/>
  <c r="F122" i="4"/>
  <c r="F121" i="4"/>
  <c r="H94" i="4"/>
  <c r="I94" i="4"/>
  <c r="J82" i="4"/>
  <c r="H82" i="4"/>
  <c r="J83" i="4"/>
  <c r="I83" i="4"/>
  <c r="F124" i="4"/>
  <c r="H93" i="4"/>
  <c r="I93" i="4"/>
  <c r="F116" i="4"/>
  <c r="J94" i="4"/>
  <c r="F111" i="4"/>
  <c r="F126" i="4"/>
  <c r="F114" i="4"/>
  <c r="H83" i="4"/>
  <c r="F110" i="4"/>
  <c r="F125" i="4"/>
  <c r="F109" i="4"/>
  <c r="F120" i="4"/>
  <c r="F115" i="4"/>
  <c r="F113" i="4"/>
  <c r="F123" i="4"/>
  <c r="F112" i="4"/>
  <c r="F127" i="4"/>
  <c r="J125" i="6" l="1"/>
  <c r="I125" i="6"/>
  <c r="I113" i="6"/>
  <c r="J124" i="6"/>
  <c r="G109" i="5"/>
  <c r="H111" i="5" s="1"/>
  <c r="J117" i="7"/>
  <c r="K116" i="7"/>
  <c r="J127" i="7"/>
  <c r="B76" i="7"/>
  <c r="B78" i="7"/>
  <c r="I122" i="5"/>
  <c r="H121" i="5"/>
  <c r="I121" i="5"/>
  <c r="J122" i="5"/>
  <c r="H122" i="5"/>
  <c r="J121" i="5"/>
  <c r="J86" i="5"/>
  <c r="J85" i="5"/>
  <c r="I85" i="5"/>
  <c r="J96" i="5"/>
  <c r="G120" i="4"/>
  <c r="I121" i="4" s="1"/>
  <c r="J89" i="6"/>
  <c r="B77" i="6" s="1"/>
  <c r="C77" i="6"/>
  <c r="C76" i="6" s="1"/>
  <c r="J116" i="6"/>
  <c r="E77" i="6"/>
  <c r="E76" i="6" s="1"/>
  <c r="J100" i="6"/>
  <c r="D77" i="6" s="1"/>
  <c r="I86" i="5"/>
  <c r="I96" i="5"/>
  <c r="J97" i="5"/>
  <c r="I97" i="5"/>
  <c r="J96" i="4"/>
  <c r="G109" i="4"/>
  <c r="J111" i="4" s="1"/>
  <c r="I97" i="4"/>
  <c r="J97" i="4"/>
  <c r="J85" i="4"/>
  <c r="I96" i="4"/>
  <c r="I85" i="4"/>
  <c r="I86" i="4"/>
  <c r="J86" i="4"/>
  <c r="J127" i="6" l="1"/>
  <c r="I111" i="5"/>
  <c r="I110" i="5"/>
  <c r="J110" i="5"/>
  <c r="J111" i="5"/>
  <c r="H110" i="5"/>
  <c r="J128" i="7"/>
  <c r="K127" i="7"/>
  <c r="I124" i="5"/>
  <c r="J125" i="5"/>
  <c r="I125" i="5"/>
  <c r="J124" i="5"/>
  <c r="J88" i="5"/>
  <c r="J89" i="5" s="1"/>
  <c r="B77" i="5" s="1"/>
  <c r="H121" i="4"/>
  <c r="H122" i="4"/>
  <c r="I122" i="4"/>
  <c r="J121" i="4"/>
  <c r="J122" i="4"/>
  <c r="J99" i="5"/>
  <c r="E77" i="5" s="1"/>
  <c r="E76" i="5" s="1"/>
  <c r="B76" i="6"/>
  <c r="B78" i="6"/>
  <c r="J117" i="6"/>
  <c r="K116" i="6"/>
  <c r="K127" i="6"/>
  <c r="J128" i="6"/>
  <c r="D78" i="6"/>
  <c r="D76" i="6"/>
  <c r="J110" i="4"/>
  <c r="H110" i="4"/>
  <c r="I110" i="4"/>
  <c r="I111" i="4"/>
  <c r="H111" i="4"/>
  <c r="J99" i="4"/>
  <c r="E77" i="4" s="1"/>
  <c r="E76" i="4" s="1"/>
  <c r="J88" i="4"/>
  <c r="I114" i="5" l="1"/>
  <c r="J113" i="5"/>
  <c r="I113" i="5"/>
  <c r="J114" i="5"/>
  <c r="J127" i="5"/>
  <c r="K127" i="5" s="1"/>
  <c r="J100" i="5"/>
  <c r="D77" i="5" s="1"/>
  <c r="D78" i="5" s="1"/>
  <c r="C77" i="5"/>
  <c r="C76" i="5" s="1"/>
  <c r="J124" i="4"/>
  <c r="I124" i="4"/>
  <c r="J125" i="4"/>
  <c r="I125" i="4"/>
  <c r="I114" i="4"/>
  <c r="J113" i="4"/>
  <c r="J114" i="4"/>
  <c r="I113" i="4"/>
  <c r="B78" i="5"/>
  <c r="B76" i="5"/>
  <c r="J100" i="4"/>
  <c r="D77" i="4" s="1"/>
  <c r="D78" i="4" s="1"/>
  <c r="J89" i="4"/>
  <c r="B77" i="4" s="1"/>
  <c r="C77" i="4"/>
  <c r="C76" i="4" s="1"/>
  <c r="J116" i="5" l="1"/>
  <c r="J117" i="5" s="1"/>
  <c r="J128" i="5"/>
  <c r="D76" i="5"/>
  <c r="J127" i="4"/>
  <c r="K127" i="4" s="1"/>
  <c r="J116" i="4"/>
  <c r="J117" i="4" s="1"/>
  <c r="D76" i="4"/>
  <c r="B76" i="4"/>
  <c r="B78" i="4"/>
  <c r="K116" i="5" l="1"/>
  <c r="J128" i="4"/>
  <c r="K11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Frcka</author>
  </authors>
  <commentList>
    <comment ref="G63" authorId="0" shapeId="0" xr:uid="{2A420416-E1E0-4743-8904-641AA13E029F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C64" authorId="0" shapeId="0" xr:uid="{00B1999A-D086-4D87-AA87-035959CDDF5B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H67" authorId="0" shapeId="0" xr:uid="{23D811D4-0ECE-4516-931E-7F4D98FAB08E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C77" authorId="0" shapeId="0" xr:uid="{1C412387-49A7-423F-84FA-E887A3D985A5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E77" authorId="0" shapeId="0" xr:uid="{E7C454CB-F014-46D6-97E8-07C467C1B11C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F89" authorId="0" shapeId="0" xr:uid="{2F78C32D-AEE1-4739-93A8-679B413B9D48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00" authorId="0" shapeId="0" xr:uid="{412A94DD-08EF-4864-B418-94BB0295C015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17" authorId="0" shapeId="0" xr:uid="{6CC3BF90-8E1E-4138-8ABA-C60FDEA3E529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17" authorId="0" shapeId="0" xr:uid="{56E53B59-5A77-4B1D-A4DD-865315179729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F128" authorId="0" shapeId="0" xr:uid="{DD7DF598-AFF4-49AC-930E-AA0B2DBF0C9E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28" authorId="0" shapeId="0" xr:uid="{61A031B8-0296-488D-AAB0-5007DAADFF01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Frcka</author>
  </authors>
  <commentList>
    <comment ref="G63" authorId="0" shapeId="0" xr:uid="{E62D8B4F-FC42-444D-849F-E214BEB1F349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C64" authorId="0" shapeId="0" xr:uid="{9C8DD043-A247-49BE-ABC6-16A612771F5B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H67" authorId="0" shapeId="0" xr:uid="{11FD971E-E3F3-401D-945E-EB29A2FCE0E6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C77" authorId="0" shapeId="0" xr:uid="{8F5C845C-B7DE-40E5-9EBF-3782A9ED225E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E77" authorId="0" shapeId="0" xr:uid="{081F863D-E27B-48FD-A44A-13E5593CFCFB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F89" authorId="0" shapeId="0" xr:uid="{24A944B5-AA29-4EF1-ACBC-B274D8501FD2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00" authorId="0" shapeId="0" xr:uid="{F5C876EE-FCA4-4C0B-A3E8-655E93EC31B5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17" authorId="0" shapeId="0" xr:uid="{43FFA952-EA29-45E7-9699-36F47234509B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17" authorId="0" shapeId="0" xr:uid="{EC08518B-5C6E-4FCF-958E-B7DF97EBF01A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F128" authorId="0" shapeId="0" xr:uid="{B3B9906A-1476-4FA7-9200-652A9F05DBBD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28" authorId="0" shapeId="0" xr:uid="{A0A12354-13DA-4B00-BA81-40ADA2E4A39D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Frcka</author>
  </authors>
  <commentList>
    <comment ref="G63" authorId="0" shapeId="0" xr:uid="{FED70685-01E4-4C70-9443-A66FAE59F2BF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C64" authorId="0" shapeId="0" xr:uid="{DB2974E7-693B-462E-B866-BCB9D1B158E9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H67" authorId="0" shapeId="0" xr:uid="{F74B8D03-B2B7-4D2E-B30E-AFFCCD1FAABE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C77" authorId="0" shapeId="0" xr:uid="{00BBD222-CF77-4AE7-9E1C-557E84DC76F5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E77" authorId="0" shapeId="0" xr:uid="{E57F2FEA-DD57-41A8-A831-0FFAEC17F728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F89" authorId="0" shapeId="0" xr:uid="{EAF5BEC1-401F-4442-AAF7-3EFCB01A46C1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00" authorId="0" shapeId="0" xr:uid="{F412E37B-B657-4342-AFD2-4E105ECFD403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17" authorId="0" shapeId="0" xr:uid="{522A933E-FCC6-43E1-982B-3487779D5F3D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17" authorId="0" shapeId="0" xr:uid="{E49C700D-2612-4570-B786-8D68B5B4EAD0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F128" authorId="0" shapeId="0" xr:uid="{23CFB7A0-F097-4765-A64E-AEC7CE1DAB6B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28" authorId="0" shapeId="0" xr:uid="{2E67390A-68A4-49D6-9A2C-5C09771C5ABA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Frcka</author>
  </authors>
  <commentList>
    <comment ref="G63" authorId="0" shapeId="0" xr:uid="{224FF42B-C4BE-48F3-9F0E-7D3976E72B7B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C64" authorId="0" shapeId="0" xr:uid="{FB29836F-8508-47FD-BA54-DFFCDB1A2EE3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H67" authorId="0" shapeId="0" xr:uid="{1CD86672-28AE-4FEA-980E-3BBAFD0A5C73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C77" authorId="0" shapeId="0" xr:uid="{42F29F6E-0EBB-430F-B15F-4CB681D128B2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E77" authorId="0" shapeId="0" xr:uid="{4F97C19E-FFEF-47AD-8207-A169B5F6CB43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F89" authorId="0" shapeId="0" xr:uid="{23F7AE29-05E3-446A-8719-C5A242C7AAB3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00" authorId="0" shapeId="0" xr:uid="{E4E5EEBE-773E-439A-B7E8-C75159F86BAC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17" authorId="0" shapeId="0" xr:uid="{18708BBD-F979-48E6-BC26-4F1CAD3755F8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17" authorId="0" shapeId="0" xr:uid="{F80D296D-DA8E-4007-B74B-57D07BAAF7AB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F128" authorId="0" shapeId="0" xr:uid="{E5196E16-5A13-4146-AE16-2B2F86CE880A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28" authorId="0" shapeId="0" xr:uid="{72384A78-4A2F-4B0F-A7E0-B0D563FCDF83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Frcka</author>
  </authors>
  <commentList>
    <comment ref="G63" authorId="0" shapeId="0" xr:uid="{DC13EF22-E5E6-4035-81EE-CAFDCE013103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C64" authorId="0" shapeId="0" xr:uid="{FB0DE922-6F02-46D9-A69C-0FE9677BC9C3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H67" authorId="0" shapeId="0" xr:uid="{4DFFFF30-2012-428B-A554-6C0F815A4A3B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C77" authorId="0" shapeId="0" xr:uid="{1D47DC3F-E1F6-4427-9567-5CADFF861E22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E77" authorId="0" shapeId="0" xr:uid="{33D34823-7500-4172-9A5A-BD7C703C7F9A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F89" authorId="0" shapeId="0" xr:uid="{03ACC546-8049-4C0C-9EAB-3600F2CF2A14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00" authorId="0" shapeId="0" xr:uid="{2B17C281-1919-4152-B590-EDA574B6B56E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17" authorId="0" shapeId="0" xr:uid="{1956B6CF-E7F4-4130-977B-A0191142FC12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17" authorId="0" shapeId="0" xr:uid="{149A79F6-D535-45C7-A52A-29AD448CA5F8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F128" authorId="0" shapeId="0" xr:uid="{BA0871EF-C03C-494F-AE6A-CBE475CCF1F7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28" authorId="0" shapeId="0" xr:uid="{D55E51C1-5B34-48C2-82CE-A652EF56A394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<sst xmlns="http://schemas.openxmlformats.org/spreadsheetml/2006/main" count="681" uniqueCount="58">
  <si>
    <t>ZADÁNÍ HODNOT:</t>
  </si>
  <si>
    <t>Venkovní výpočtová teplota:</t>
  </si>
  <si>
    <t>°C</t>
  </si>
  <si>
    <t>Nejvyšší venkovní teplota v topném období:</t>
  </si>
  <si>
    <t>Tepelná ztráta:</t>
  </si>
  <si>
    <t>kW</t>
  </si>
  <si>
    <t>Počet osob na ohřev TV:</t>
  </si>
  <si>
    <t>-</t>
  </si>
  <si>
    <t>Druh topného systému:</t>
  </si>
  <si>
    <t>Velkoplošné systémy</t>
  </si>
  <si>
    <t>Celkový potřebný tepelný výkon:</t>
  </si>
  <si>
    <r>
      <rPr>
        <b/>
        <i/>
        <u/>
        <sz val="11"/>
        <color rgb="FF000000"/>
        <rFont val="Arial"/>
        <family val="2"/>
        <charset val="238"/>
      </rPr>
      <t>NÁVOD:</t>
    </r>
    <r>
      <rPr>
        <b/>
        <sz val="11"/>
        <color rgb="FF000000"/>
        <rFont val="Arial"/>
        <family val="2"/>
        <charset val="238"/>
      </rPr>
      <t xml:space="preserve"> Zadejte žlutě vyplněná pole (tj. venkovní výpočtová teplota dle lokace, nejvyšší výpočtová venkovní teplota pro topné období, tepelná ztráta objektu, počet žijících osob a rozklikněte druh systému vytápění). Bod bivalence pro venkovní výpočtovou teplotu -15°C uvažovat cca -7°C, pro teplotu -12°C uvažovat cca -5°C. </t>
    </r>
  </si>
  <si>
    <t>X</t>
  </si>
  <si>
    <t>Y</t>
  </si>
  <si>
    <t>Venkovní teplota:</t>
  </si>
  <si>
    <t>Otopná tělesa</t>
  </si>
  <si>
    <t>A</t>
  </si>
  <si>
    <t>B</t>
  </si>
  <si>
    <t>ROZDÍL</t>
  </si>
  <si>
    <t>STEP II</t>
  </si>
  <si>
    <t>VENKOVNÍ TEPLOTA (°C)</t>
  </si>
  <si>
    <t>Slope</t>
  </si>
  <si>
    <t>Intercept</t>
  </si>
  <si>
    <t>ZADÁNÍ VÝKONOVÝCH KŘIVEK TEPELNÉHO ČERPADLA - ZADAT ŽLUTĚ OZNAČENÁ POLE</t>
  </si>
  <si>
    <t>PARAMETRIZACE MEZNÍ KŘIVKY BIVALENCE</t>
  </si>
  <si>
    <t>Souřadnice</t>
  </si>
  <si>
    <t>SOUŘADNICE MEZNÍ KŘIVKY BIVALENCE:</t>
  </si>
  <si>
    <t>LINEARIZACE MEZNÍ KŘIVKY BIVALENCE Y=AX+B</t>
  </si>
  <si>
    <t>SOUŘADNICE</t>
  </si>
  <si>
    <t>Y=Ax+B:</t>
  </si>
  <si>
    <t>VODOROVNÁ ČÁST KŘIVKY BIVALENCE -&gt;</t>
  </si>
  <si>
    <t>SVISLÁ ČÁST KŘIVKY BIVALENCE -&gt;</t>
  </si>
  <si>
    <t>ROZKLIKÁVACÍ NABÍDKY (MOŽNOSTI):</t>
  </si>
  <si>
    <t>TYP PŘEDÁVACÍ PLOCHY SYSTÉMU VTP:</t>
  </si>
  <si>
    <t>NEJVYŠŠÍ VENKOVNÍ TEPLOTA V TOPNÉM OBDOBÍ</t>
  </si>
  <si>
    <t>EXTRÉMNÍ VÝPOČTOVÁ VENKOVNÍ TEPLOTA te</t>
  </si>
  <si>
    <t>VYNÁŠENÍ BODU BIVALENCE:</t>
  </si>
  <si>
    <t>TEPELNÉ ČERPADLO 2</t>
  </si>
  <si>
    <t>TEPELNÉ ČERPADLO 1</t>
  </si>
  <si>
    <t>HODNOTY TČ 1</t>
  </si>
  <si>
    <t>HODNOTY TČ 2</t>
  </si>
  <si>
    <t>TEPLOTA</t>
  </si>
  <si>
    <t>VÝKON KOMPRESORU</t>
  </si>
  <si>
    <t>STEP 3</t>
  </si>
  <si>
    <t>STEP 4</t>
  </si>
  <si>
    <t>Y1</t>
  </si>
  <si>
    <t>Y2</t>
  </si>
  <si>
    <t>STEP 5</t>
  </si>
  <si>
    <t>VÝSLEDKY</t>
  </si>
  <si>
    <t>X=</t>
  </si>
  <si>
    <t>Y=</t>
  </si>
  <si>
    <t>LINEARIZACE MEZNÍ SVISLÉ KŘIVKY BIVALENCE Y=AX+B</t>
  </si>
  <si>
    <t>VYNÁŠENÍ VÝKONU KOMPRESORU:</t>
  </si>
  <si>
    <t>DOPLŇKOVÉ BODY</t>
  </si>
  <si>
    <r>
      <rPr>
        <b/>
        <u/>
        <sz val="11"/>
        <color rgb="FFFF0000"/>
        <rFont val="Arial"/>
        <family val="2"/>
        <charset val="238"/>
      </rPr>
      <t>POZNÁMKA:</t>
    </r>
    <r>
      <rPr>
        <b/>
        <sz val="11"/>
        <color rgb="FFFF0000"/>
        <rFont val="Arial"/>
        <family val="2"/>
        <charset val="238"/>
      </rPr>
      <t xml:space="preserve"> Při návrhu výkonu tepelného čerpadla je nutno brát v úvahu nejen optimální teplotu bodu bivalence, ale i při venkovní výpočtové teplotě zbytkový výkon pro vestavěný elektrický dohřev 6 kW. 
Tj. rozdíl mezi </t>
    </r>
    <r>
      <rPr>
        <b/>
        <sz val="11"/>
        <color rgb="FF00B050"/>
        <rFont val="Arial"/>
        <family val="2"/>
        <charset val="238"/>
      </rPr>
      <t>celkovým potřebným tepelným výkonem (ZELENÁ BUŇKA)</t>
    </r>
    <r>
      <rPr>
        <b/>
        <sz val="11"/>
        <color rgb="FFFF0000"/>
        <rFont val="Arial"/>
        <family val="2"/>
        <charset val="238"/>
      </rPr>
      <t xml:space="preserve"> a výkonem kompresoru musí být menší než výkon vestavěného elektrokotle 6 kW.</t>
    </r>
  </si>
  <si>
    <t>Návrh výkonu tepelného čerpadla s ohledem na bod bivalence - FHA 05/06</t>
  </si>
  <si>
    <t>TOPNÁ TYČ</t>
  </si>
  <si>
    <t>Y)Ú)Ú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</si>
</sst>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0000"/>
    <numFmt numFmtId="165" formatCode="0.00000000000000"/>
    <numFmt numFmtId="166" formatCode="0.0"/>
    <numFmt numFmtId="167" formatCode="0.0000000000000000000000000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6"/>
      <color rgb="FF000000"/>
      <name val="Arial"/>
      <family val="2"/>
      <charset val="238"/>
    </font>
    <font>
      <b/>
      <i/>
      <u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u/>
      <sz val="11"/>
      <color rgb="FFFF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color rgb="FF00B05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color theme="0"/>
      <name val="Times New Roman"/>
      <family val="1"/>
      <charset val="238"/>
    </font>
    <font>
      <b/>
      <sz val="14"/>
      <color theme="0"/>
      <name val="Calibri"/>
      <family val="2"/>
      <charset val="238"/>
      <scheme val="minor"/>
    </font>
    <font>
      <b/>
      <sz val="9"/>
      <color theme="0"/>
      <name val="Times New Roman"/>
      <family val="1"/>
      <charset val="238"/>
    </font>
    <font>
      <sz val="10"/>
      <color theme="0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sz val="11"/>
      <color theme="0"/>
      <name val="Times New Roman"/>
      <family val="1"/>
      <charset val="238"/>
    </font>
    <font>
      <b/>
      <u/>
      <sz val="11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0"/>
  </cellStyleXfs>
  <cellXfs count="71">
    <xf numFmtId="0" fontId="0" fillId="0" borderId="0" xfId="0"/>
    <xf numFmtId="0" fontId="3" fillId="4" borderId="4" xfId="3" applyFill="1" applyBorder="1" applyAlignment="1" applyProtection="1">
      <alignment horizontal="left" vertical="top"/>
      <protection hidden="1"/>
    </xf>
    <xf numFmtId="0" fontId="3" fillId="4" borderId="5" xfId="3" applyFill="1" applyBorder="1" applyAlignment="1" applyProtection="1">
      <alignment horizontal="left" vertical="top"/>
      <protection hidden="1"/>
    </xf>
    <xf numFmtId="0" fontId="7" fillId="5" borderId="9" xfId="3" applyFont="1" applyFill="1" applyBorder="1" applyAlignment="1" applyProtection="1">
      <alignment horizontal="center" vertical="center"/>
      <protection locked="0" hidden="1"/>
    </xf>
    <xf numFmtId="0" fontId="6" fillId="4" borderId="4" xfId="3" applyFont="1" applyFill="1" applyBorder="1" applyAlignment="1" applyProtection="1">
      <alignment horizontal="left" vertical="top"/>
      <protection hidden="1"/>
    </xf>
    <xf numFmtId="0" fontId="9" fillId="4" borderId="4" xfId="3" applyFont="1" applyFill="1" applyBorder="1" applyAlignment="1" applyProtection="1">
      <alignment horizontal="left" vertical="top"/>
      <protection hidden="1"/>
    </xf>
    <xf numFmtId="0" fontId="3" fillId="4" borderId="6" xfId="3" applyFill="1" applyBorder="1" applyAlignment="1" applyProtection="1">
      <alignment horizontal="left" vertical="top"/>
      <protection hidden="1"/>
    </xf>
    <xf numFmtId="0" fontId="3" fillId="4" borderId="7" xfId="3" applyFill="1" applyBorder="1" applyAlignment="1" applyProtection="1">
      <alignment horizontal="left" vertical="top"/>
      <protection hidden="1"/>
    </xf>
    <xf numFmtId="0" fontId="3" fillId="4" borderId="8" xfId="3" applyFill="1" applyBorder="1" applyAlignment="1" applyProtection="1">
      <alignment horizontal="left" vertical="top"/>
      <protection hidden="1"/>
    </xf>
    <xf numFmtId="0" fontId="8" fillId="4" borderId="0" xfId="3" applyFont="1" applyFill="1" applyAlignment="1" applyProtection="1">
      <alignment horizontal="left" vertical="center"/>
      <protection hidden="1"/>
    </xf>
    <xf numFmtId="0" fontId="5" fillId="4" borderId="0" xfId="3" applyFont="1" applyFill="1" applyAlignment="1" applyProtection="1">
      <alignment vertical="top" wrapText="1"/>
      <protection hidden="1"/>
    </xf>
    <xf numFmtId="0" fontId="3" fillId="4" borderId="0" xfId="3" applyFill="1" applyAlignment="1" applyProtection="1">
      <alignment horizontal="left" vertical="top"/>
      <protection hidden="1"/>
    </xf>
    <xf numFmtId="0" fontId="6" fillId="4" borderId="4" xfId="3" applyFont="1" applyFill="1" applyBorder="1" applyAlignment="1" applyProtection="1">
      <alignment horizontal="right" vertical="center"/>
      <protection hidden="1"/>
    </xf>
    <xf numFmtId="0" fontId="6" fillId="4" borderId="0" xfId="3" applyFont="1" applyFill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0" fontId="15" fillId="4" borderId="0" xfId="0" applyFont="1" applyFill="1" applyProtection="1">
      <protection hidden="1"/>
    </xf>
    <xf numFmtId="0" fontId="16" fillId="4" borderId="0" xfId="0" applyFont="1" applyFill="1" applyProtection="1">
      <protection hidden="1"/>
    </xf>
    <xf numFmtId="166" fontId="17" fillId="6" borderId="9" xfId="3" applyNumberFormat="1" applyFont="1" applyFill="1" applyBorder="1" applyAlignment="1" applyProtection="1">
      <alignment horizontal="center" vertical="top"/>
      <protection hidden="1"/>
    </xf>
    <xf numFmtId="0" fontId="19" fillId="4" borderId="0" xfId="0" applyFont="1" applyFill="1" applyProtection="1">
      <protection hidden="1"/>
    </xf>
    <xf numFmtId="0" fontId="21" fillId="4" borderId="0" xfId="3" applyFont="1" applyFill="1" applyAlignment="1" applyProtection="1">
      <alignment horizontal="left" vertical="top"/>
      <protection hidden="1"/>
    </xf>
    <xf numFmtId="0" fontId="20" fillId="4" borderId="0" xfId="0" applyFont="1" applyFill="1" applyAlignment="1" applyProtection="1">
      <alignment horizontal="center" vertical="center"/>
      <protection hidden="1"/>
    </xf>
    <xf numFmtId="0" fontId="23" fillId="4" borderId="0" xfId="3" applyFont="1" applyFill="1" applyAlignment="1" applyProtection="1">
      <alignment horizontal="center" vertical="center" wrapText="1"/>
      <protection hidden="1"/>
    </xf>
    <xf numFmtId="0" fontId="16" fillId="4" borderId="0" xfId="0" applyFont="1" applyFill="1" applyAlignment="1">
      <alignment horizontal="center" vertical="center"/>
    </xf>
    <xf numFmtId="2" fontId="16" fillId="4" borderId="0" xfId="1" applyNumberFormat="1" applyFont="1" applyFill="1" applyBorder="1" applyAlignment="1">
      <alignment horizontal="center" vertical="center"/>
    </xf>
    <xf numFmtId="0" fontId="21" fillId="4" borderId="0" xfId="3" applyFont="1" applyFill="1"/>
    <xf numFmtId="0" fontId="24" fillId="4" borderId="0" xfId="1" applyFont="1" applyFill="1" applyBorder="1" applyAlignment="1" applyProtection="1">
      <alignment horizontal="left" vertical="top"/>
      <protection hidden="1"/>
    </xf>
    <xf numFmtId="1" fontId="16" fillId="4" borderId="0" xfId="2" applyNumberFormat="1" applyFont="1" applyFill="1" applyBorder="1" applyAlignment="1" applyProtection="1">
      <alignment horizontal="center" vertical="center" shrinkToFit="1"/>
      <protection hidden="1"/>
    </xf>
    <xf numFmtId="2" fontId="16" fillId="4" borderId="0" xfId="2" applyNumberFormat="1" applyFont="1" applyFill="1" applyBorder="1" applyAlignment="1">
      <alignment horizontal="center" vertical="top" shrinkToFit="1"/>
    </xf>
    <xf numFmtId="0" fontId="24" fillId="4" borderId="0" xfId="1" applyFont="1" applyFill="1" applyBorder="1" applyAlignment="1" applyProtection="1">
      <alignment horizontal="center" vertical="center"/>
      <protection hidden="1"/>
    </xf>
    <xf numFmtId="0" fontId="24" fillId="4" borderId="0" xfId="1" applyFont="1" applyFill="1" applyBorder="1" applyAlignment="1" applyProtection="1">
      <alignment vertical="top"/>
      <protection hidden="1"/>
    </xf>
    <xf numFmtId="0" fontId="16" fillId="4" borderId="0" xfId="2" applyFont="1" applyFill="1" applyBorder="1" applyAlignment="1" applyProtection="1">
      <alignment horizontal="left" vertical="top"/>
      <protection hidden="1"/>
    </xf>
    <xf numFmtId="0" fontId="21" fillId="4" borderId="0" xfId="3" applyFont="1" applyFill="1" applyAlignment="1" applyProtection="1">
      <alignment horizontal="center" vertical="center"/>
      <protection hidden="1"/>
    </xf>
    <xf numFmtId="11" fontId="21" fillId="4" borderId="0" xfId="3" applyNumberFormat="1" applyFont="1" applyFill="1" applyAlignment="1" applyProtection="1">
      <alignment horizontal="left" vertical="top"/>
      <protection hidden="1"/>
    </xf>
    <xf numFmtId="0" fontId="24" fillId="4" borderId="0" xfId="2" applyFont="1" applyFill="1" applyBorder="1" applyAlignment="1" applyProtection="1">
      <alignment horizontal="left" vertical="top"/>
      <protection hidden="1"/>
    </xf>
    <xf numFmtId="0" fontId="24" fillId="4" borderId="0" xfId="1" applyFont="1" applyFill="1" applyBorder="1" applyProtection="1">
      <protection hidden="1"/>
    </xf>
    <xf numFmtId="11" fontId="24" fillId="4" borderId="0" xfId="1" applyNumberFormat="1" applyFont="1" applyFill="1" applyBorder="1" applyProtection="1">
      <protection hidden="1"/>
    </xf>
    <xf numFmtId="0" fontId="21" fillId="4" borderId="0" xfId="3" applyFont="1" applyFill="1" applyAlignment="1" applyProtection="1">
      <alignment vertical="top"/>
      <protection hidden="1"/>
    </xf>
    <xf numFmtId="164" fontId="21" fillId="4" borderId="0" xfId="3" applyNumberFormat="1" applyFont="1" applyFill="1" applyAlignment="1" applyProtection="1">
      <alignment horizontal="left" vertical="top"/>
      <protection hidden="1"/>
    </xf>
    <xf numFmtId="165" fontId="21" fillId="4" borderId="0" xfId="3" applyNumberFormat="1" applyFont="1" applyFill="1" applyAlignment="1" applyProtection="1">
      <alignment horizontal="left" vertical="top"/>
      <protection hidden="1"/>
    </xf>
    <xf numFmtId="2" fontId="26" fillId="4" borderId="0" xfId="3" applyNumberFormat="1" applyFont="1" applyFill="1" applyAlignment="1" applyProtection="1">
      <alignment horizontal="left" vertical="top"/>
      <protection hidden="1"/>
    </xf>
    <xf numFmtId="0" fontId="26" fillId="4" borderId="0" xfId="3" applyFont="1" applyFill="1" applyAlignment="1" applyProtection="1">
      <alignment horizontal="left" vertical="top"/>
      <protection hidden="1"/>
    </xf>
    <xf numFmtId="2" fontId="16" fillId="4" borderId="0" xfId="2" applyNumberFormat="1" applyFont="1" applyFill="1" applyBorder="1" applyAlignment="1" applyProtection="1">
      <alignment horizontal="left" vertical="top"/>
      <protection hidden="1"/>
    </xf>
    <xf numFmtId="0" fontId="16" fillId="4" borderId="0" xfId="1" applyFont="1" applyFill="1" applyBorder="1" applyAlignment="1" applyProtection="1">
      <alignment horizontal="left" vertical="top"/>
      <protection hidden="1"/>
    </xf>
    <xf numFmtId="0" fontId="27" fillId="4" borderId="0" xfId="0" applyFont="1" applyFill="1" applyProtection="1">
      <protection hidden="1"/>
    </xf>
    <xf numFmtId="167" fontId="21" fillId="4" borderId="0" xfId="3" applyNumberFormat="1" applyFont="1" applyFill="1" applyAlignment="1" applyProtection="1">
      <alignment horizontal="left" vertical="top"/>
      <protection hidden="1"/>
    </xf>
    <xf numFmtId="0" fontId="16" fillId="4" borderId="0" xfId="0" applyFont="1" applyFill="1" applyAlignment="1" applyProtection="1">
      <alignment wrapText="1"/>
      <protection hidden="1"/>
    </xf>
    <xf numFmtId="2" fontId="16" fillId="4" borderId="0" xfId="0" applyNumberFormat="1" applyFont="1" applyFill="1" applyAlignment="1">
      <alignment horizontal="center"/>
    </xf>
    <xf numFmtId="2" fontId="16" fillId="4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center"/>
    </xf>
    <xf numFmtId="0" fontId="6" fillId="4" borderId="4" xfId="3" applyFont="1" applyFill="1" applyBorder="1" applyAlignment="1" applyProtection="1">
      <alignment horizontal="right" vertical="center"/>
      <protection hidden="1"/>
    </xf>
    <xf numFmtId="0" fontId="6" fillId="4" borderId="0" xfId="3" applyFont="1" applyFill="1" applyAlignment="1" applyProtection="1">
      <alignment horizontal="right" vertical="center"/>
      <protection hidden="1"/>
    </xf>
    <xf numFmtId="0" fontId="4" fillId="4" borderId="1" xfId="3" applyFont="1" applyFill="1" applyBorder="1" applyAlignment="1" applyProtection="1">
      <alignment horizontal="center" vertical="center"/>
      <protection hidden="1"/>
    </xf>
    <xf numFmtId="0" fontId="4" fillId="4" borderId="2" xfId="3" applyFont="1" applyFill="1" applyBorder="1" applyAlignment="1" applyProtection="1">
      <alignment horizontal="center" vertical="center"/>
      <protection hidden="1"/>
    </xf>
    <xf numFmtId="0" fontId="4" fillId="4" borderId="3" xfId="3" applyFont="1" applyFill="1" applyBorder="1" applyAlignment="1" applyProtection="1">
      <alignment horizontal="center" vertical="center"/>
      <protection hidden="1"/>
    </xf>
    <xf numFmtId="0" fontId="4" fillId="4" borderId="4" xfId="3" applyFont="1" applyFill="1" applyBorder="1" applyAlignment="1" applyProtection="1">
      <alignment horizontal="center" vertical="center"/>
      <protection hidden="1"/>
    </xf>
    <xf numFmtId="0" fontId="4" fillId="4" borderId="0" xfId="3" applyFont="1" applyFill="1" applyAlignment="1" applyProtection="1">
      <alignment horizontal="center" vertical="center"/>
      <protection hidden="1"/>
    </xf>
    <xf numFmtId="0" fontId="4" fillId="4" borderId="5" xfId="3" applyFont="1" applyFill="1" applyBorder="1" applyAlignment="1" applyProtection="1">
      <alignment horizontal="center" vertical="center"/>
      <protection hidden="1"/>
    </xf>
    <xf numFmtId="0" fontId="4" fillId="4" borderId="6" xfId="3" applyFont="1" applyFill="1" applyBorder="1" applyAlignment="1" applyProtection="1">
      <alignment horizontal="center" vertical="center"/>
      <protection hidden="1"/>
    </xf>
    <xf numFmtId="0" fontId="4" fillId="4" borderId="7" xfId="3" applyFont="1" applyFill="1" applyBorder="1" applyAlignment="1" applyProtection="1">
      <alignment horizontal="center" vertical="center"/>
      <protection hidden="1"/>
    </xf>
    <xf numFmtId="0" fontId="4" fillId="4" borderId="8" xfId="3" applyFont="1" applyFill="1" applyBorder="1" applyAlignment="1" applyProtection="1">
      <alignment horizontal="center" vertical="center"/>
      <protection hidden="1"/>
    </xf>
    <xf numFmtId="0" fontId="5" fillId="4" borderId="0" xfId="3" applyFont="1" applyFill="1" applyAlignment="1" applyProtection="1">
      <alignment horizontal="left"/>
      <protection hidden="1"/>
    </xf>
    <xf numFmtId="0" fontId="10" fillId="4" borderId="0" xfId="3" applyFont="1" applyFill="1" applyAlignment="1" applyProtection="1">
      <alignment horizontal="left" vertical="top" wrapText="1"/>
      <protection hidden="1"/>
    </xf>
    <xf numFmtId="0" fontId="12" fillId="4" borderId="0" xfId="3" applyFont="1" applyFill="1" applyAlignment="1" applyProtection="1">
      <alignment horizontal="left" vertical="top" wrapText="1"/>
      <protection hidden="1"/>
    </xf>
    <xf numFmtId="0" fontId="5" fillId="4" borderId="0" xfId="3" applyFont="1" applyFill="1" applyAlignment="1" applyProtection="1">
      <alignment horizontal="left" vertical="top" wrapText="1"/>
      <protection hidden="1"/>
    </xf>
    <xf numFmtId="0" fontId="22" fillId="4" borderId="0" xfId="0" applyFont="1" applyFill="1" applyAlignment="1" applyProtection="1">
      <alignment horizontal="center" vertical="center" wrapText="1"/>
      <protection hidden="1"/>
    </xf>
    <xf numFmtId="0" fontId="20" fillId="4" borderId="0" xfId="0" applyFont="1" applyFill="1" applyAlignment="1" applyProtection="1">
      <alignment horizontal="center"/>
      <protection hidden="1"/>
    </xf>
    <xf numFmtId="0" fontId="16" fillId="4" borderId="0" xfId="0" applyFont="1" applyFill="1" applyAlignment="1" applyProtection="1">
      <alignment horizontal="center" wrapText="1"/>
      <protection hidden="1"/>
    </xf>
    <xf numFmtId="0" fontId="16" fillId="4" borderId="0" xfId="0" applyFont="1" applyFill="1" applyAlignment="1" applyProtection="1">
      <alignment horizontal="center" vertical="center"/>
      <protection hidden="1"/>
    </xf>
    <xf numFmtId="0" fontId="16" fillId="4" borderId="0" xfId="0" applyFont="1" applyFill="1" applyAlignment="1" applyProtection="1">
      <alignment horizontal="center"/>
      <protection hidden="1"/>
    </xf>
    <xf numFmtId="0" fontId="25" fillId="4" borderId="0" xfId="0" applyFont="1" applyFill="1" applyAlignment="1" applyProtection="1">
      <alignment horizontal="center" vertical="center" wrapText="1"/>
      <protection hidden="1"/>
    </xf>
    <xf numFmtId="0" fontId="21" fillId="4" borderId="0" xfId="3" applyFont="1" applyFill="1" applyAlignment="1" applyProtection="1">
      <alignment horizontal="center" vertical="top"/>
      <protection hidden="1"/>
    </xf>
  </cellXfs>
  <cellStyles count="4">
    <cellStyle name="Neutrální" xfId="2" builtinId="28"/>
    <cellStyle name="Normální" xfId="0" builtinId="0"/>
    <cellStyle name="Normální 2" xfId="3" xr:uid="{00000000-0005-0000-0000-000003000000}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microsoft.com/office/2006/relationships/vbaProject" Target="vbaProject.bin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cs-CZ" sz="2400"/>
              <a:t>FHA 05/06: teplota výstupu 25°C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VÝKON KOMPRESORU + BIVALENTNÍHO ZDROJE</c:v>
          </c:tx>
          <c:spPr>
            <a:ln w="349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25°C'!$B$53:$B$60</c:f>
              <c:numCache>
                <c:formatCode>General</c:formatCode>
                <c:ptCount val="8"/>
                <c:pt idx="0">
                  <c:v>-20</c:v>
                </c:pt>
                <c:pt idx="1">
                  <c:v>-15</c:v>
                </c:pt>
                <c:pt idx="2">
                  <c:v>-7</c:v>
                </c:pt>
                <c:pt idx="3">
                  <c:v>2</c:v>
                </c:pt>
                <c:pt idx="4">
                  <c:v>7</c:v>
                </c:pt>
                <c:pt idx="5">
                  <c:v>14</c:v>
                </c:pt>
                <c:pt idx="6">
                  <c:v>25</c:v>
                </c:pt>
                <c:pt idx="7">
                  <c:v>35</c:v>
                </c:pt>
              </c:numCache>
            </c:numRef>
          </c:xVal>
          <c:yVal>
            <c:numRef>
              <c:f>'TEPLOTA VÝSTUPU 25°C'!$D$53:$D$60</c:f>
              <c:numCache>
                <c:formatCode>General</c:formatCode>
                <c:ptCount val="8"/>
                <c:pt idx="0">
                  <c:v>9.3938020926163368</c:v>
                </c:pt>
                <c:pt idx="1">
                  <c:v>10.06868211758097</c:v>
                </c:pt>
                <c:pt idx="2">
                  <c:v>11.402713396766499</c:v>
                </c:pt>
                <c:pt idx="3">
                  <c:v>11.915949917509895</c:v>
                </c:pt>
                <c:pt idx="4">
                  <c:v>12.62330654904758</c:v>
                </c:pt>
                <c:pt idx="5">
                  <c:v>12.655557068810843</c:v>
                </c:pt>
                <c:pt idx="6">
                  <c:v>12.477085397028333</c:v>
                </c:pt>
                <c:pt idx="7">
                  <c:v>12.514782737384849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8DD-42DE-95C7-EA18420C732D}"/>
            </c:ext>
          </c:extLst>
        </c:ser>
        <c:ser>
          <c:idx val="1"/>
          <c:order val="1"/>
          <c:tx>
            <c:v>VÝKON KOMPRESORU</c:v>
          </c:tx>
          <c:spPr>
            <a:ln w="349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25°C'!$B$53:$B$60</c:f>
              <c:numCache>
                <c:formatCode>General</c:formatCode>
                <c:ptCount val="8"/>
                <c:pt idx="0">
                  <c:v>-20</c:v>
                </c:pt>
                <c:pt idx="1">
                  <c:v>-15</c:v>
                </c:pt>
                <c:pt idx="2">
                  <c:v>-7</c:v>
                </c:pt>
                <c:pt idx="3">
                  <c:v>2</c:v>
                </c:pt>
                <c:pt idx="4">
                  <c:v>7</c:v>
                </c:pt>
                <c:pt idx="5">
                  <c:v>14</c:v>
                </c:pt>
                <c:pt idx="6">
                  <c:v>25</c:v>
                </c:pt>
                <c:pt idx="7">
                  <c:v>35</c:v>
                </c:pt>
              </c:numCache>
            </c:numRef>
          </c:xVal>
          <c:yVal>
            <c:numRef>
              <c:f>'TEPLOTA VÝSTUPU 25°C'!$C$53:$C$60</c:f>
              <c:numCache>
                <c:formatCode>0.00</c:formatCode>
                <c:ptCount val="8"/>
                <c:pt idx="0">
                  <c:v>3.3938020926163373</c:v>
                </c:pt>
                <c:pt idx="1">
                  <c:v>4.0686821175809698</c:v>
                </c:pt>
                <c:pt idx="2">
                  <c:v>5.4027133967664991</c:v>
                </c:pt>
                <c:pt idx="3">
                  <c:v>5.915949917509896</c:v>
                </c:pt>
                <c:pt idx="4">
                  <c:v>6.6233065490475802</c:v>
                </c:pt>
                <c:pt idx="5">
                  <c:v>6.6555570688108441</c:v>
                </c:pt>
                <c:pt idx="6">
                  <c:v>6.4770853970283317</c:v>
                </c:pt>
                <c:pt idx="7">
                  <c:v>6.5147827373848477</c:v>
                </c:pt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1-28DD-42DE-95C7-EA18420C73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scatterChart>
        <c:scatterStyle val="lineMarker"/>
        <c:varyColors val="0"/>
        <c:ser>
          <c:idx val="2"/>
          <c:order val="2"/>
          <c:tx>
            <c:v>MEZNÍ KŘIVKA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25°C'!$C$66:$E$66</c:f>
              <c:numCache>
                <c:formatCode>0.00E+00</c:formatCode>
                <c:ptCount val="3"/>
                <c:pt idx="0" formatCode="General">
                  <c:v>15</c:v>
                </c:pt>
                <c:pt idx="1">
                  <c:v>-12</c:v>
                </c:pt>
                <c:pt idx="2" formatCode="General">
                  <c:v>-12</c:v>
                </c:pt>
              </c:numCache>
            </c:numRef>
          </c:xVal>
          <c:yVal>
            <c:numRef>
              <c:f>'TEPLOTA VÝSTUPU 25°C'!$C$67:$E$67</c:f>
              <c:numCache>
                <c:formatCode>General</c:formatCode>
                <c:ptCount val="3"/>
                <c:pt idx="0" formatCode="0.00E+00">
                  <c:v>0</c:v>
                </c:pt>
                <c:pt idx="1">
                  <c:v>6.5</c:v>
                </c:pt>
                <c:pt idx="2" formatCode="0.00E+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8DD-42DE-95C7-EA18420C732D}"/>
            </c:ext>
          </c:extLst>
        </c:ser>
        <c:ser>
          <c:idx val="4"/>
          <c:order val="3"/>
          <c:tx>
            <c:v>VYNÁŠENÍ BIVALENCE 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tar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DD-42DE-95C7-EA18420C732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DD-42DE-95C7-EA18420C732D}"/>
                </c:ext>
              </c:extLst>
            </c:dLbl>
            <c:dLbl>
              <c:idx val="2"/>
              <c:layout>
                <c:manualLayout>
                  <c:x val="8.865007402698806E-2"/>
                  <c:y val="-0.11711497909570658"/>
                </c:manualLayout>
              </c:layout>
              <c:tx>
                <c:rich>
                  <a:bodyPr/>
                  <a:lstStyle/>
                  <a:p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BOD BIVALENCE: </a:t>
                    </a:r>
                    <a:fld id="{C0B9A11D-7E55-42C1-B35F-2033AA462E91}" type="XVALUE">
                      <a:rPr lang="en-US" b="1"/>
                      <a:pPr/>
                      <a:t>[HODNOTA X]</a:t>
                    </a:fld>
                    <a:r>
                      <a:rPr lang="en-US" b="1"/>
                      <a:t> °C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8DD-42DE-95C7-EA18420C732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25°C'!$B$76:$B$78</c:f>
              <c:numCache>
                <c:formatCode>0.00</c:formatCode>
                <c:ptCount val="3"/>
                <c:pt idx="0">
                  <c:v>-7.2611496870041012</c:v>
                </c:pt>
                <c:pt idx="1">
                  <c:v>-7.2611496870041012</c:v>
                </c:pt>
                <c:pt idx="2">
                  <c:v>-7.2611496870041012</c:v>
                </c:pt>
              </c:numCache>
            </c:numRef>
          </c:xVal>
          <c:yVal>
            <c:numRef>
              <c:f>'TEPLOTA VÝSTUPU 25°C'!$C$76:$C$78</c:f>
              <c:numCache>
                <c:formatCode>General</c:formatCode>
                <c:ptCount val="3"/>
                <c:pt idx="0">
                  <c:v>5.3591656653898756</c:v>
                </c:pt>
                <c:pt idx="1">
                  <c:v>5.3591656653898756</c:v>
                </c:pt>
                <c:pt idx="2">
                  <c:v>0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28DD-42DE-95C7-EA18420C732D}"/>
            </c:ext>
          </c:extLst>
        </c:ser>
        <c:ser>
          <c:idx val="5"/>
          <c:order val="4"/>
          <c:tx>
            <c:v>SVISLÁ ČÁST KŘIVKY BIVALENCE</c:v>
          </c:tx>
          <c:spPr>
            <a:ln w="15875" cap="rnd">
              <a:noFill/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25°C'!$G$66:$G$67</c:f>
              <c:numCache>
                <c:formatCode>General</c:formatCode>
                <c:ptCount val="2"/>
                <c:pt idx="0">
                  <c:v>-12</c:v>
                </c:pt>
                <c:pt idx="1">
                  <c:v>-12</c:v>
                </c:pt>
              </c:numCache>
            </c:numRef>
          </c:xVal>
          <c:yVal>
            <c:numRef>
              <c:f>'TEPLOTA VÝSTUPU 25°C'!$H$66:$H$67</c:f>
              <c:numCache>
                <c:formatCode>General</c:formatCode>
                <c:ptCount val="2"/>
                <c:pt idx="0">
                  <c:v>6.5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28DD-42DE-95C7-EA18420C732D}"/>
            </c:ext>
          </c:extLst>
        </c:ser>
        <c:ser>
          <c:idx val="6"/>
          <c:order val="5"/>
          <c:tx>
            <c:v>VODOROVNÁ ČÁST KŘIVKY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25°C'!$G$63:$G$64</c:f>
              <c:numCache>
                <c:formatCode>General</c:formatCode>
                <c:ptCount val="2"/>
                <c:pt idx="0">
                  <c:v>-20</c:v>
                </c:pt>
                <c:pt idx="1">
                  <c:v>-12</c:v>
                </c:pt>
              </c:numCache>
            </c:numRef>
          </c:xVal>
          <c:yVal>
            <c:numRef>
              <c:f>'TEPLOTA VÝSTUPU 25°C'!$H$63:$H$64</c:f>
              <c:numCache>
                <c:formatCode>General</c:formatCode>
                <c:ptCount val="2"/>
                <c:pt idx="0">
                  <c:v>6.5</c:v>
                </c:pt>
                <c:pt idx="1">
                  <c:v>6.5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28DD-42DE-95C7-EA18420C732D}"/>
            </c:ext>
          </c:extLst>
        </c:ser>
        <c:ser>
          <c:idx val="7"/>
          <c:order val="6"/>
          <c:tx>
            <c:v>VÝKON KOMPRESORU TČ1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1587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DD-42DE-95C7-EA18420C732D}"/>
                </c:ext>
              </c:extLst>
            </c:dLbl>
            <c:dLbl>
              <c:idx val="1"/>
              <c:layout>
                <c:manualLayout>
                  <c:x val="8.3209520087531186E-2"/>
                  <c:y val="0.10187987888666365"/>
                </c:manualLayout>
              </c:layout>
              <c:tx>
                <c:rich>
                  <a:bodyPr/>
                  <a:lstStyle/>
                  <a:p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VÝKON KOMPRESORU: </a:t>
                    </a:r>
                    <a:fld id="{FCD5EA34-8A14-4E9D-A414-50790F42D890}" type="YVALUE">
                      <a:rPr lang="en-US" sz="1000" b="1"/>
                      <a:pPr/>
                      <a:t>[HODNOTA Y]</a:t>
                    </a:fld>
                    <a:r>
                      <a:rPr lang="en-US" sz="1000" b="1"/>
                      <a:t> kW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721623070396323"/>
                      <c:h val="7.951191946730597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28DD-42DE-95C7-EA18420C732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25°C'!$J$117:$K$117</c:f>
              <c:numCache>
                <c:formatCode>General</c:formatCode>
                <c:ptCount val="2"/>
                <c:pt idx="0">
                  <c:v>-12</c:v>
                </c:pt>
                <c:pt idx="1">
                  <c:v>-20</c:v>
                </c:pt>
              </c:numCache>
            </c:numRef>
          </c:xVal>
          <c:yVal>
            <c:numRef>
              <c:f>'TEPLOTA VÝSTUPU 25°C'!$J$116:$K$116</c:f>
              <c:numCache>
                <c:formatCode>General</c:formatCode>
                <c:ptCount val="2"/>
                <c:pt idx="0">
                  <c:v>4.5677720105950979</c:v>
                </c:pt>
                <c:pt idx="1">
                  <c:v>4.5677720105950979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28DD-42DE-95C7-EA18420C732D}"/>
            </c:ext>
          </c:extLst>
        </c:ser>
        <c:ser>
          <c:idx val="8"/>
          <c:order val="7"/>
          <c:tx>
            <c:v>VÝKON KOMPRESORU TČ2</c:v>
          </c:tx>
          <c:spPr>
            <a:ln w="19050" cap="rnd">
              <a:solidFill>
                <a:schemeClr val="tx1">
                  <a:alpha val="0"/>
                </a:schemeClr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bg1">
                    <a:alpha val="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28DD-42DE-95C7-EA18420C732D}"/>
              </c:ext>
            </c:extLst>
          </c:dPt>
          <c:dLbls>
            <c:dLbl>
              <c:idx val="0"/>
              <c:layout>
                <c:manualLayout>
                  <c:x val="-0.17713740836162567"/>
                  <c:y val="-0.1261863734705512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MAXIMÁLNÍ VÝKON KOMPRESORU A BIVALENTNÍHO ZDROJE: </a:t>
                    </a:r>
                    <a:fld id="{B7B9A689-D66D-4E70-928A-8A4D18722ECE}" type="YVALUE"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 b="1">
                          <a:solidFill>
                            <a:sysClr val="windowText" lastClr="000000"/>
                          </a:solidFill>
                        </a:defRPr>
                      </a:pPr>
                      <a:t>[HODNOTA Y]</a:t>
                    </a:fld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 kW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1">
                        <a:solidFill>
                          <a:sysClr val="windowText" lastClr="000000"/>
                        </a:solidFill>
                      </a:defRPr>
                    </a:pPr>
                    <a:endParaRPr lang="cs-CZ"/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00459504542444"/>
                      <c:h val="8.360209846945487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28DD-42DE-95C7-EA18420C732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22293034210249965"/>
                      <c:h val="7.95119194673059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8DD-42DE-95C7-EA18420C732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25°C'!$J$128:$K$128</c:f>
              <c:numCache>
                <c:formatCode>General</c:formatCode>
                <c:ptCount val="2"/>
                <c:pt idx="0">
                  <c:v>-12</c:v>
                </c:pt>
                <c:pt idx="1">
                  <c:v>-20</c:v>
                </c:pt>
              </c:numCache>
            </c:numRef>
          </c:xVal>
          <c:yVal>
            <c:numRef>
              <c:f>'TEPLOTA VÝSTUPU 25°C'!$J$127:$K$127</c:f>
              <c:numCache>
                <c:formatCode>General</c:formatCode>
                <c:ptCount val="2"/>
                <c:pt idx="0">
                  <c:v>10.56623313852363</c:v>
                </c:pt>
                <c:pt idx="1">
                  <c:v>10.56623313852363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28DD-42DE-95C7-EA18420C73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valAx>
        <c:axId val="1038201184"/>
        <c:scaling>
          <c:orientation val="minMax"/>
          <c:max val="20"/>
          <c:min val="-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Venkovní teplota (°C)</a:t>
                </a:r>
              </a:p>
            </c:rich>
          </c:tx>
          <c:layout>
            <c:manualLayout>
              <c:xMode val="edge"/>
              <c:yMode val="edge"/>
              <c:x val="0.39359177870540873"/>
              <c:y val="0.933268402975308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9920"/>
        <c:crosses val="autoZero"/>
        <c:crossBetween val="midCat"/>
        <c:majorUnit val="5"/>
        <c:minorUnit val="1"/>
      </c:valAx>
      <c:valAx>
        <c:axId val="1038209920"/>
        <c:scaling>
          <c:orientation val="minMax"/>
          <c:max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Výkon (kW)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1184"/>
        <c:crossesAt val="-25"/>
        <c:crossBetween val="midCat"/>
        <c:majorUnit val="1"/>
        <c:minorUnit val="1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cs-CZ" sz="2400"/>
              <a:t>FHA 05/06: teplota výstupu 35°C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VÝKON KOMPRESORU + BIVALENTNÍHO ZDROJE</c:v>
          </c:tx>
          <c:spPr>
            <a:ln w="349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35°C '!$B$53:$B$60</c:f>
              <c:numCache>
                <c:formatCode>General</c:formatCode>
                <c:ptCount val="8"/>
                <c:pt idx="0">
                  <c:v>-20</c:v>
                </c:pt>
                <c:pt idx="1">
                  <c:v>-15</c:v>
                </c:pt>
                <c:pt idx="2">
                  <c:v>-7</c:v>
                </c:pt>
                <c:pt idx="3">
                  <c:v>2</c:v>
                </c:pt>
                <c:pt idx="4">
                  <c:v>7</c:v>
                </c:pt>
                <c:pt idx="5">
                  <c:v>14</c:v>
                </c:pt>
                <c:pt idx="6">
                  <c:v>25</c:v>
                </c:pt>
                <c:pt idx="7">
                  <c:v>35</c:v>
                </c:pt>
              </c:numCache>
            </c:numRef>
          </c:xVal>
          <c:yVal>
            <c:numRef>
              <c:f>'TEPLOTA VÝSTUPU 35°C '!$D$53:$D$60</c:f>
              <c:numCache>
                <c:formatCode>General</c:formatCode>
                <c:ptCount val="8"/>
                <c:pt idx="0">
                  <c:v>9.1531161344768073</c:v>
                </c:pt>
                <c:pt idx="1">
                  <c:v>9.7710768389392122</c:v>
                </c:pt>
                <c:pt idx="2">
                  <c:v>10.887399303717467</c:v>
                </c:pt>
                <c:pt idx="3">
                  <c:v>11.680090317604993</c:v>
                </c:pt>
                <c:pt idx="4">
                  <c:v>12.174497688309437</c:v>
                </c:pt>
                <c:pt idx="5">
                  <c:v>12.434818792256621</c:v>
                </c:pt>
                <c:pt idx="6">
                  <c:v>11.967681964265045</c:v>
                </c:pt>
                <c:pt idx="7">
                  <c:v>12.340434883837883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626-4922-BB24-ACF750A41810}"/>
            </c:ext>
          </c:extLst>
        </c:ser>
        <c:ser>
          <c:idx val="1"/>
          <c:order val="1"/>
          <c:tx>
            <c:v>VÝKON KOMPRESORU</c:v>
          </c:tx>
          <c:spPr>
            <a:ln w="349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35°C '!$B$53:$B$60</c:f>
              <c:numCache>
                <c:formatCode>General</c:formatCode>
                <c:ptCount val="8"/>
                <c:pt idx="0">
                  <c:v>-20</c:v>
                </c:pt>
                <c:pt idx="1">
                  <c:v>-15</c:v>
                </c:pt>
                <c:pt idx="2">
                  <c:v>-7</c:v>
                </c:pt>
                <c:pt idx="3">
                  <c:v>2</c:v>
                </c:pt>
                <c:pt idx="4">
                  <c:v>7</c:v>
                </c:pt>
                <c:pt idx="5">
                  <c:v>14</c:v>
                </c:pt>
                <c:pt idx="6">
                  <c:v>25</c:v>
                </c:pt>
                <c:pt idx="7">
                  <c:v>35</c:v>
                </c:pt>
              </c:numCache>
            </c:numRef>
          </c:xVal>
          <c:yVal>
            <c:numRef>
              <c:f>'TEPLOTA VÝSTUPU 35°C '!$C$53:$C$60</c:f>
              <c:numCache>
                <c:formatCode>0.00</c:formatCode>
                <c:ptCount val="8"/>
                <c:pt idx="0">
                  <c:v>3.1531161344768077</c:v>
                </c:pt>
                <c:pt idx="1">
                  <c:v>3.7710768389392113</c:v>
                </c:pt>
                <c:pt idx="2">
                  <c:v>4.8873993037174674</c:v>
                </c:pt>
                <c:pt idx="3">
                  <c:v>5.6800903176049937</c:v>
                </c:pt>
                <c:pt idx="4">
                  <c:v>6.1744976883094376</c:v>
                </c:pt>
                <c:pt idx="5">
                  <c:v>6.434818792256622</c:v>
                </c:pt>
                <c:pt idx="6">
                  <c:v>5.9676819642650454</c:v>
                </c:pt>
                <c:pt idx="7">
                  <c:v>6.340434883837883</c:v>
                </c:pt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1-5626-4922-BB24-ACF750A418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scatterChart>
        <c:scatterStyle val="lineMarker"/>
        <c:varyColors val="0"/>
        <c:ser>
          <c:idx val="2"/>
          <c:order val="2"/>
          <c:tx>
            <c:v>MEZNÍ KŘIVKA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35°C '!$C$66:$E$66</c:f>
              <c:numCache>
                <c:formatCode>0.00E+00</c:formatCode>
                <c:ptCount val="3"/>
                <c:pt idx="0" formatCode="General">
                  <c:v>15</c:v>
                </c:pt>
                <c:pt idx="1">
                  <c:v>-11</c:v>
                </c:pt>
                <c:pt idx="2" formatCode="General">
                  <c:v>-11</c:v>
                </c:pt>
              </c:numCache>
            </c:numRef>
          </c:xVal>
          <c:yVal>
            <c:numRef>
              <c:f>'TEPLOTA VÝSTUPU 35°C '!$C$67:$E$67</c:f>
              <c:numCache>
                <c:formatCode>General</c:formatCode>
                <c:ptCount val="3"/>
                <c:pt idx="0" formatCode="0.00E+00">
                  <c:v>0</c:v>
                </c:pt>
                <c:pt idx="1">
                  <c:v>7</c:v>
                </c:pt>
                <c:pt idx="2" formatCode="0.00E+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26-4922-BB24-ACF750A41810}"/>
            </c:ext>
          </c:extLst>
        </c:ser>
        <c:ser>
          <c:idx val="4"/>
          <c:order val="3"/>
          <c:tx>
            <c:v>VYNÁŠENÍ BIVALENCE 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tar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26-4922-BB24-ACF750A4181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26-4922-BB24-ACF750A41810}"/>
                </c:ext>
              </c:extLst>
            </c:dLbl>
            <c:dLbl>
              <c:idx val="2"/>
              <c:layout>
                <c:manualLayout>
                  <c:x val="8.865007402698806E-2"/>
                  <c:y val="-0.11711497909570658"/>
                </c:manualLayout>
              </c:layout>
              <c:tx>
                <c:rich>
                  <a:bodyPr/>
                  <a:lstStyle/>
                  <a:p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BOD BIVALENCE: </a:t>
                    </a:r>
                    <a:fld id="{C0B9A11D-7E55-42C1-B35F-2033AA462E91}" type="XVALUE">
                      <a:rPr lang="en-US" b="1"/>
                      <a:pPr/>
                      <a:t>[HODNOTA X]</a:t>
                    </a:fld>
                    <a:r>
                      <a:rPr lang="en-US" b="1"/>
                      <a:t> °C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626-4922-BB24-ACF750A4181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35°C '!$B$76:$B$78</c:f>
              <c:numCache>
                <c:formatCode>0.00</c:formatCode>
                <c:ptCount val="3"/>
                <c:pt idx="0">
                  <c:v>-4.1014392963212956</c:v>
                </c:pt>
                <c:pt idx="1">
                  <c:v>-4.1014392963212956</c:v>
                </c:pt>
                <c:pt idx="2">
                  <c:v>-4.1014392963212956</c:v>
                </c:pt>
              </c:numCache>
            </c:numRef>
          </c:xVal>
          <c:yVal>
            <c:numRef>
              <c:f>'TEPLOTA VÝSTUPU 35°C '!$C$76:$C$78</c:f>
              <c:numCache>
                <c:formatCode>General</c:formatCode>
                <c:ptCount val="3"/>
                <c:pt idx="0">
                  <c:v>5.1426951951634257</c:v>
                </c:pt>
                <c:pt idx="1">
                  <c:v>5.1426951951634257</c:v>
                </c:pt>
                <c:pt idx="2">
                  <c:v>0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5626-4922-BB24-ACF750A41810}"/>
            </c:ext>
          </c:extLst>
        </c:ser>
        <c:ser>
          <c:idx val="5"/>
          <c:order val="4"/>
          <c:tx>
            <c:v>SVISLÁ ČÁST KŘIVKY BIVALENCE</c:v>
          </c:tx>
          <c:spPr>
            <a:ln w="15875" cap="rnd">
              <a:noFill/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35°C '!$G$66:$G$67</c:f>
              <c:numCache>
                <c:formatCode>General</c:formatCode>
                <c:ptCount val="2"/>
                <c:pt idx="0">
                  <c:v>-11</c:v>
                </c:pt>
                <c:pt idx="1">
                  <c:v>-11</c:v>
                </c:pt>
              </c:numCache>
            </c:numRef>
          </c:xVal>
          <c:yVal>
            <c:numRef>
              <c:f>'TEPLOTA VÝSTUPU 35°C '!$H$66:$H$67</c:f>
              <c:numCache>
                <c:formatCode>General</c:formatCode>
                <c:ptCount val="2"/>
                <c:pt idx="0">
                  <c:v>7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626-4922-BB24-ACF750A41810}"/>
            </c:ext>
          </c:extLst>
        </c:ser>
        <c:ser>
          <c:idx val="6"/>
          <c:order val="5"/>
          <c:tx>
            <c:v>VODOROVNÁ ČÁST KŘIVKY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35°C '!$G$63:$G$64</c:f>
              <c:numCache>
                <c:formatCode>General</c:formatCode>
                <c:ptCount val="2"/>
                <c:pt idx="0">
                  <c:v>-20</c:v>
                </c:pt>
                <c:pt idx="1">
                  <c:v>-11</c:v>
                </c:pt>
              </c:numCache>
            </c:numRef>
          </c:xVal>
          <c:yVal>
            <c:numRef>
              <c:f>'TEPLOTA VÝSTUPU 35°C '!$H$63:$H$64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626-4922-BB24-ACF750A41810}"/>
            </c:ext>
          </c:extLst>
        </c:ser>
        <c:ser>
          <c:idx val="7"/>
          <c:order val="6"/>
          <c:tx>
            <c:v>VÝKON KOMPRESORU TČ1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1587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26-4922-BB24-ACF750A41810}"/>
                </c:ext>
              </c:extLst>
            </c:dLbl>
            <c:dLbl>
              <c:idx val="1"/>
              <c:layout>
                <c:manualLayout>
                  <c:x val="8.3209520087531186E-2"/>
                  <c:y val="0.10187987888666365"/>
                </c:manualLayout>
              </c:layout>
              <c:tx>
                <c:rich>
                  <a:bodyPr/>
                  <a:lstStyle/>
                  <a:p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VÝKON KOMPRESORU: </a:t>
                    </a:r>
                    <a:fld id="{FCD5EA34-8A14-4E9D-A414-50790F42D890}" type="YVALUE">
                      <a:rPr lang="en-US" sz="1000" b="1"/>
                      <a:pPr/>
                      <a:t>[HODNOTA Y]</a:t>
                    </a:fld>
                    <a:r>
                      <a:rPr lang="en-US" sz="1000" b="1"/>
                      <a:t> kW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721623070396323"/>
                      <c:h val="7.951191946730597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5626-4922-BB24-ACF750A4181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35°C '!$J$117:$K$117</c:f>
              <c:numCache>
                <c:formatCode>General</c:formatCode>
                <c:ptCount val="2"/>
                <c:pt idx="0">
                  <c:v>-11</c:v>
                </c:pt>
                <c:pt idx="1">
                  <c:v>-20</c:v>
                </c:pt>
              </c:numCache>
            </c:numRef>
          </c:xVal>
          <c:yVal>
            <c:numRef>
              <c:f>'TEPLOTA VÝSTUPU 35°C '!$J$116:$K$116</c:f>
              <c:numCache>
                <c:formatCode>General</c:formatCode>
                <c:ptCount val="2"/>
                <c:pt idx="0">
                  <c:v>4.3283752387363776</c:v>
                </c:pt>
                <c:pt idx="1">
                  <c:v>4.3283752387363776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5626-4922-BB24-ACF750A41810}"/>
            </c:ext>
          </c:extLst>
        </c:ser>
        <c:ser>
          <c:idx val="8"/>
          <c:order val="7"/>
          <c:tx>
            <c:v>VÝKON KOMPRESORU TČ2</c:v>
          </c:tx>
          <c:spPr>
            <a:ln w="19050" cap="rnd">
              <a:solidFill>
                <a:schemeClr val="tx1">
                  <a:alpha val="0"/>
                </a:schemeClr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bg1">
                    <a:alpha val="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5626-4922-BB24-ACF750A41810}"/>
              </c:ext>
            </c:extLst>
          </c:dPt>
          <c:dLbls>
            <c:dLbl>
              <c:idx val="0"/>
              <c:layout>
                <c:manualLayout>
                  <c:x val="-0.17713740836162567"/>
                  <c:y val="-0.1261863734705512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MAXIMÁLNÍ VÝKON KOMPRESORU A BIVALENTNÍHO ZDROJE: </a:t>
                    </a:r>
                    <a:fld id="{B7B9A689-D66D-4E70-928A-8A4D18722ECE}" type="YVALUE"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 b="1">
                          <a:solidFill>
                            <a:sysClr val="windowText" lastClr="000000"/>
                          </a:solidFill>
                        </a:defRPr>
                      </a:pPr>
                      <a:t>[HODNOTA Y]</a:t>
                    </a:fld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 kW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1">
                        <a:solidFill>
                          <a:sysClr val="windowText" lastClr="000000"/>
                        </a:solidFill>
                      </a:defRPr>
                    </a:pPr>
                    <a:endParaRPr lang="cs-CZ"/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00459504542444"/>
                      <c:h val="8.360209846945487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5626-4922-BB24-ACF750A4181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22293034210249965"/>
                      <c:h val="7.95119194673059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5626-4922-BB24-ACF750A4181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35°C '!$J$128:$K$128</c:f>
              <c:numCache>
                <c:formatCode>General</c:formatCode>
                <c:ptCount val="2"/>
                <c:pt idx="0">
                  <c:v>-11</c:v>
                </c:pt>
                <c:pt idx="1">
                  <c:v>-20</c:v>
                </c:pt>
              </c:numCache>
            </c:numRef>
          </c:xVal>
          <c:yVal>
            <c:numRef>
              <c:f>'TEPLOTA VÝSTUPU 35°C '!$J$127:$K$127</c:f>
              <c:numCache>
                <c:formatCode>General</c:formatCode>
                <c:ptCount val="2"/>
                <c:pt idx="0">
                  <c:v>10.327179417331671</c:v>
                </c:pt>
                <c:pt idx="1">
                  <c:v>10.327179417331671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5626-4922-BB24-ACF750A418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valAx>
        <c:axId val="1038201184"/>
        <c:scaling>
          <c:orientation val="minMax"/>
          <c:max val="20"/>
          <c:min val="-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Venkovní teplota (°C)</a:t>
                </a:r>
              </a:p>
            </c:rich>
          </c:tx>
          <c:layout>
            <c:manualLayout>
              <c:xMode val="edge"/>
              <c:yMode val="edge"/>
              <c:x val="0.39359177870540873"/>
              <c:y val="0.933268402975308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9920"/>
        <c:crosses val="autoZero"/>
        <c:crossBetween val="midCat"/>
        <c:majorUnit val="5"/>
        <c:minorUnit val="1"/>
      </c:valAx>
      <c:valAx>
        <c:axId val="1038209920"/>
        <c:scaling>
          <c:orientation val="minMax"/>
          <c:max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Výkon (kW)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1184"/>
        <c:crossesAt val="-25"/>
        <c:crossBetween val="midCat"/>
        <c:majorUnit val="1"/>
        <c:minorUnit val="1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cs-CZ" sz="2400"/>
              <a:t>FHA 05/06: teplota výstupu 45°C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VÝKON KOMPRESORU + BIVALENTNÍHO ZDROJE</c:v>
          </c:tx>
          <c:spPr>
            <a:ln w="349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45°C'!$B$53:$B$60</c:f>
              <c:numCache>
                <c:formatCode>General</c:formatCode>
                <c:ptCount val="8"/>
                <c:pt idx="0">
                  <c:v>-20</c:v>
                </c:pt>
                <c:pt idx="1">
                  <c:v>-15</c:v>
                </c:pt>
                <c:pt idx="2">
                  <c:v>-7</c:v>
                </c:pt>
                <c:pt idx="3">
                  <c:v>2</c:v>
                </c:pt>
                <c:pt idx="4">
                  <c:v>7</c:v>
                </c:pt>
                <c:pt idx="5">
                  <c:v>14</c:v>
                </c:pt>
                <c:pt idx="6">
                  <c:v>25</c:v>
                </c:pt>
                <c:pt idx="7">
                  <c:v>35</c:v>
                </c:pt>
              </c:numCache>
            </c:numRef>
          </c:xVal>
          <c:yVal>
            <c:numRef>
              <c:f>'TEPLOTA VÝSTUPU 45°C'!$D$53:$D$60</c:f>
              <c:numCache>
                <c:formatCode>General</c:formatCode>
                <c:ptCount val="8"/>
                <c:pt idx="0">
                  <c:v>8.4197140875757626</c:v>
                </c:pt>
                <c:pt idx="1">
                  <c:v>9.0494248304968785</c:v>
                </c:pt>
                <c:pt idx="2">
                  <c:v>10.210503209665699</c:v>
                </c:pt>
                <c:pt idx="3">
                  <c:v>11.077019009275</c:v>
                </c:pt>
                <c:pt idx="4">
                  <c:v>11.893157886885177</c:v>
                </c:pt>
                <c:pt idx="5">
                  <c:v>12.370451550380949</c:v>
                </c:pt>
                <c:pt idx="6">
                  <c:v>12.202631189439126</c:v>
                </c:pt>
                <c:pt idx="7">
                  <c:v>11.938439891351916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CAD-4EC8-8073-E99AD486A3D5}"/>
            </c:ext>
          </c:extLst>
        </c:ser>
        <c:ser>
          <c:idx val="1"/>
          <c:order val="1"/>
          <c:tx>
            <c:v>VÝKON KOMPRESORU</c:v>
          </c:tx>
          <c:spPr>
            <a:ln w="349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45°C'!$B$53:$B$60</c:f>
              <c:numCache>
                <c:formatCode>General</c:formatCode>
                <c:ptCount val="8"/>
                <c:pt idx="0">
                  <c:v>-20</c:v>
                </c:pt>
                <c:pt idx="1">
                  <c:v>-15</c:v>
                </c:pt>
                <c:pt idx="2">
                  <c:v>-7</c:v>
                </c:pt>
                <c:pt idx="3">
                  <c:v>2</c:v>
                </c:pt>
                <c:pt idx="4">
                  <c:v>7</c:v>
                </c:pt>
                <c:pt idx="5">
                  <c:v>14</c:v>
                </c:pt>
                <c:pt idx="6">
                  <c:v>25</c:v>
                </c:pt>
                <c:pt idx="7">
                  <c:v>35</c:v>
                </c:pt>
              </c:numCache>
            </c:numRef>
          </c:xVal>
          <c:yVal>
            <c:numRef>
              <c:f>'TEPLOTA VÝSTUPU 45°C'!$C$53:$C$60</c:f>
              <c:numCache>
                <c:formatCode>0.00</c:formatCode>
                <c:ptCount val="8"/>
                <c:pt idx="0">
                  <c:v>2.419714087575763</c:v>
                </c:pt>
                <c:pt idx="1">
                  <c:v>3.0494248304968794</c:v>
                </c:pt>
                <c:pt idx="2">
                  <c:v>4.2105032096657</c:v>
                </c:pt>
                <c:pt idx="3">
                  <c:v>5.0770190092750003</c:v>
                </c:pt>
                <c:pt idx="4">
                  <c:v>5.8931578868851782</c:v>
                </c:pt>
                <c:pt idx="5">
                  <c:v>6.370451550380948</c:v>
                </c:pt>
                <c:pt idx="6">
                  <c:v>6.2026311894391259</c:v>
                </c:pt>
                <c:pt idx="7">
                  <c:v>5.9384398913519165</c:v>
                </c:pt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1-4CAD-4EC8-8073-E99AD486A3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scatterChart>
        <c:scatterStyle val="lineMarker"/>
        <c:varyColors val="0"/>
        <c:ser>
          <c:idx val="2"/>
          <c:order val="2"/>
          <c:tx>
            <c:v>MEZNÍ KŘIVKA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45°C'!$C$66:$E$66</c:f>
              <c:numCache>
                <c:formatCode>0.00E+00</c:formatCode>
                <c:ptCount val="3"/>
                <c:pt idx="0" formatCode="General">
                  <c:v>15</c:v>
                </c:pt>
                <c:pt idx="1">
                  <c:v>-15</c:v>
                </c:pt>
                <c:pt idx="2" formatCode="General">
                  <c:v>-15</c:v>
                </c:pt>
              </c:numCache>
            </c:numRef>
          </c:xVal>
          <c:yVal>
            <c:numRef>
              <c:f>'TEPLOTA VÝSTUPU 45°C'!$C$67:$E$67</c:f>
              <c:numCache>
                <c:formatCode>General</c:formatCode>
                <c:ptCount val="3"/>
                <c:pt idx="0" formatCode="0.00E+00">
                  <c:v>0</c:v>
                </c:pt>
                <c:pt idx="1">
                  <c:v>6</c:v>
                </c:pt>
                <c:pt idx="2" formatCode="0.00E+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CAD-4EC8-8073-E99AD486A3D5}"/>
            </c:ext>
          </c:extLst>
        </c:ser>
        <c:ser>
          <c:idx val="4"/>
          <c:order val="3"/>
          <c:tx>
            <c:v>VYNÁŠENÍ BIVALENCE 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tar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AD-4EC8-8073-E99AD486A3D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AD-4EC8-8073-E99AD486A3D5}"/>
                </c:ext>
              </c:extLst>
            </c:dLbl>
            <c:dLbl>
              <c:idx val="2"/>
              <c:layout>
                <c:manualLayout>
                  <c:x val="8.865007402698806E-2"/>
                  <c:y val="-0.11711497909570658"/>
                </c:manualLayout>
              </c:layout>
              <c:tx>
                <c:rich>
                  <a:bodyPr/>
                  <a:lstStyle/>
                  <a:p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BOD BIVALENCE: </a:t>
                    </a:r>
                    <a:fld id="{C0B9A11D-7E55-42C1-B35F-2033AA462E91}" type="XVALUE">
                      <a:rPr lang="en-US" b="1"/>
                      <a:pPr/>
                      <a:t>[HODNOTA X]</a:t>
                    </a:fld>
                    <a:r>
                      <a:rPr lang="en-US" b="1"/>
                      <a:t> °C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CAD-4EC8-8073-E99AD486A3D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45°C'!$B$76:$B$78</c:f>
              <c:numCache>
                <c:formatCode>0.00</c:formatCode>
                <c:ptCount val="3"/>
                <c:pt idx="0">
                  <c:v>-6.3604121478452926</c:v>
                </c:pt>
                <c:pt idx="1">
                  <c:v>-6.3604121478452926</c:v>
                </c:pt>
                <c:pt idx="2">
                  <c:v>-6.3604121478452926</c:v>
                </c:pt>
              </c:numCache>
            </c:numRef>
          </c:xVal>
          <c:yVal>
            <c:numRef>
              <c:f>'TEPLOTA VÝSTUPU 45°C'!$C$76:$C$78</c:f>
              <c:numCache>
                <c:formatCode>General</c:formatCode>
                <c:ptCount val="3"/>
                <c:pt idx="0">
                  <c:v>4.2720824295690587</c:v>
                </c:pt>
                <c:pt idx="1">
                  <c:v>4.2720824295690587</c:v>
                </c:pt>
                <c:pt idx="2">
                  <c:v>0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4CAD-4EC8-8073-E99AD486A3D5}"/>
            </c:ext>
          </c:extLst>
        </c:ser>
        <c:ser>
          <c:idx val="5"/>
          <c:order val="4"/>
          <c:tx>
            <c:v>SVISLÁ ČÁST KŘIVKY BIVALENCE</c:v>
          </c:tx>
          <c:spPr>
            <a:ln w="15875" cap="rnd">
              <a:noFill/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45°C'!$G$66:$G$67</c:f>
              <c:numCache>
                <c:formatCode>General</c:formatCode>
                <c:ptCount val="2"/>
                <c:pt idx="0">
                  <c:v>-15</c:v>
                </c:pt>
                <c:pt idx="1">
                  <c:v>-15</c:v>
                </c:pt>
              </c:numCache>
            </c:numRef>
          </c:xVal>
          <c:yVal>
            <c:numRef>
              <c:f>'TEPLOTA VÝSTUPU 45°C'!$H$66:$H$67</c:f>
              <c:numCache>
                <c:formatCode>General</c:formatCode>
                <c:ptCount val="2"/>
                <c:pt idx="0">
                  <c:v>6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CAD-4EC8-8073-E99AD486A3D5}"/>
            </c:ext>
          </c:extLst>
        </c:ser>
        <c:ser>
          <c:idx val="6"/>
          <c:order val="5"/>
          <c:tx>
            <c:v>VODOROVNÁ ČÁST KŘIVKY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45°C'!$G$63:$G$64</c:f>
              <c:numCache>
                <c:formatCode>General</c:formatCode>
                <c:ptCount val="2"/>
                <c:pt idx="0">
                  <c:v>-20</c:v>
                </c:pt>
                <c:pt idx="1">
                  <c:v>-15</c:v>
                </c:pt>
              </c:numCache>
            </c:numRef>
          </c:xVal>
          <c:yVal>
            <c:numRef>
              <c:f>'TEPLOTA VÝSTUPU 45°C'!$H$63:$H$64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CAD-4EC8-8073-E99AD486A3D5}"/>
            </c:ext>
          </c:extLst>
        </c:ser>
        <c:ser>
          <c:idx val="7"/>
          <c:order val="6"/>
          <c:tx>
            <c:v>VÝKON KOMPRESORU TČ1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1587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AD-4EC8-8073-E99AD486A3D5}"/>
                </c:ext>
              </c:extLst>
            </c:dLbl>
            <c:dLbl>
              <c:idx val="1"/>
              <c:layout>
                <c:manualLayout>
                  <c:x val="8.3209520087531186E-2"/>
                  <c:y val="0.10187987888666365"/>
                </c:manualLayout>
              </c:layout>
              <c:tx>
                <c:rich>
                  <a:bodyPr/>
                  <a:lstStyle/>
                  <a:p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VÝKON KOMPRESORU: </a:t>
                    </a:r>
                    <a:fld id="{FCD5EA34-8A14-4E9D-A414-50790F42D890}" type="YVALUE">
                      <a:rPr lang="en-US" sz="1000" b="1"/>
                      <a:pPr/>
                      <a:t>[HODNOTA Y]</a:t>
                    </a:fld>
                    <a:r>
                      <a:rPr lang="en-US" sz="1000" b="1"/>
                      <a:t> kW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721623070396323"/>
                      <c:h val="7.951191946730597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4CAD-4EC8-8073-E99AD486A3D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45°C'!$J$117:$K$117</c:f>
              <c:numCache>
                <c:formatCode>General</c:formatCode>
                <c:ptCount val="2"/>
                <c:pt idx="0">
                  <c:v>-15</c:v>
                </c:pt>
                <c:pt idx="1">
                  <c:v>-20</c:v>
                </c:pt>
              </c:numCache>
            </c:numRef>
          </c:xVal>
          <c:yVal>
            <c:numRef>
              <c:f>'TEPLOTA VÝSTUPU 45°C'!$J$116:$K$116</c:f>
              <c:numCache>
                <c:formatCode>General</c:formatCode>
                <c:ptCount val="2"/>
                <c:pt idx="0">
                  <c:v>3.0487848796330259</c:v>
                </c:pt>
                <c:pt idx="1">
                  <c:v>3.0487848796330259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4CAD-4EC8-8073-E99AD486A3D5}"/>
            </c:ext>
          </c:extLst>
        </c:ser>
        <c:ser>
          <c:idx val="8"/>
          <c:order val="7"/>
          <c:tx>
            <c:v>VÝKON KOMPRESORU TČ2</c:v>
          </c:tx>
          <c:spPr>
            <a:ln w="19050" cap="rnd">
              <a:solidFill>
                <a:schemeClr val="tx1">
                  <a:alpha val="0"/>
                </a:schemeClr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bg1">
                    <a:alpha val="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4CAD-4EC8-8073-E99AD486A3D5}"/>
              </c:ext>
            </c:extLst>
          </c:dPt>
          <c:dLbls>
            <c:dLbl>
              <c:idx val="0"/>
              <c:layout>
                <c:manualLayout>
                  <c:x val="-0.17713740836162567"/>
                  <c:y val="-0.1261863734705512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MAXIMÁLNÍ VÝKON KOMPRESORU A BIVALENTNÍHO ZDROJE: </a:t>
                    </a:r>
                    <a:fld id="{B7B9A689-D66D-4E70-928A-8A4D18722ECE}" type="YVALUE"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 b="1">
                          <a:solidFill>
                            <a:sysClr val="windowText" lastClr="000000"/>
                          </a:solidFill>
                        </a:defRPr>
                      </a:pPr>
                      <a:t>[HODNOTA Y]</a:t>
                    </a:fld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 kW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1">
                        <a:solidFill>
                          <a:sysClr val="windowText" lastClr="000000"/>
                        </a:solidFill>
                      </a:defRPr>
                    </a:pPr>
                    <a:endParaRPr lang="cs-CZ"/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00459504542444"/>
                      <c:h val="8.360209846945487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4CAD-4EC8-8073-E99AD486A3D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22293034210249965"/>
                      <c:h val="7.95119194673059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4CAD-4EC8-8073-E99AD486A3D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45°C'!$J$128:$K$128</c:f>
              <c:numCache>
                <c:formatCode>General</c:formatCode>
                <c:ptCount val="2"/>
                <c:pt idx="0">
                  <c:v>-15</c:v>
                </c:pt>
                <c:pt idx="1">
                  <c:v>-20</c:v>
                </c:pt>
              </c:numCache>
            </c:numRef>
          </c:xVal>
          <c:yVal>
            <c:numRef>
              <c:f>'TEPLOTA VÝSTUPU 45°C'!$J$127:$K$127</c:f>
              <c:numCache>
                <c:formatCode>General</c:formatCode>
                <c:ptCount val="2"/>
                <c:pt idx="0">
                  <c:v>9.0475257224487837</c:v>
                </c:pt>
                <c:pt idx="1">
                  <c:v>9.0475257224487837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4CAD-4EC8-8073-E99AD486A3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valAx>
        <c:axId val="1038201184"/>
        <c:scaling>
          <c:orientation val="minMax"/>
          <c:max val="20"/>
          <c:min val="-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Venkovní teplota (°C)</a:t>
                </a:r>
              </a:p>
            </c:rich>
          </c:tx>
          <c:layout>
            <c:manualLayout>
              <c:xMode val="edge"/>
              <c:yMode val="edge"/>
              <c:x val="0.39359177870540873"/>
              <c:y val="0.933268402975308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9920"/>
        <c:crosses val="autoZero"/>
        <c:crossBetween val="midCat"/>
        <c:majorUnit val="5"/>
        <c:minorUnit val="1"/>
      </c:valAx>
      <c:valAx>
        <c:axId val="1038209920"/>
        <c:scaling>
          <c:orientation val="minMax"/>
          <c:max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Výkon (kW)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1184"/>
        <c:crossesAt val="-25"/>
        <c:crossBetween val="midCat"/>
        <c:majorUnit val="1"/>
        <c:minorUnit val="1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cs-CZ" sz="2400"/>
              <a:t>FHA 05/06: teplota výstupu 55°C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VÝKON KOMPRESORU + BIVALENTNÍHO ZDROJE</c:v>
          </c:tx>
          <c:spPr>
            <a:ln w="349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55°C'!$B$54:$B$60</c:f>
              <c:numCache>
                <c:formatCode>General</c:formatCode>
                <c:ptCount val="7"/>
                <c:pt idx="0">
                  <c:v>-15</c:v>
                </c:pt>
                <c:pt idx="1">
                  <c:v>-7</c:v>
                </c:pt>
                <c:pt idx="2">
                  <c:v>2</c:v>
                </c:pt>
                <c:pt idx="3">
                  <c:v>7</c:v>
                </c:pt>
                <c:pt idx="4">
                  <c:v>14</c:v>
                </c:pt>
                <c:pt idx="5">
                  <c:v>25</c:v>
                </c:pt>
                <c:pt idx="6">
                  <c:v>35</c:v>
                </c:pt>
              </c:numCache>
            </c:numRef>
          </c:xVal>
          <c:yVal>
            <c:numRef>
              <c:f>'TEPLOTA VÝSTUPU 55°C'!$D$54:$D$60</c:f>
              <c:numCache>
                <c:formatCode>General</c:formatCode>
                <c:ptCount val="7"/>
                <c:pt idx="0">
                  <c:v>8.9175977850811012</c:v>
                </c:pt>
                <c:pt idx="1">
                  <c:v>10.128109425618868</c:v>
                </c:pt>
                <c:pt idx="2">
                  <c:v>10.70079042829928</c:v>
                </c:pt>
                <c:pt idx="3">
                  <c:v>11.744253850932424</c:v>
                </c:pt>
                <c:pt idx="4">
                  <c:v>11.922278107005827</c:v>
                </c:pt>
                <c:pt idx="5">
                  <c:v>11.520204895650728</c:v>
                </c:pt>
                <c:pt idx="6">
                  <c:v>11.469874862317354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4E3-44B4-8815-8CDA026F0836}"/>
            </c:ext>
          </c:extLst>
        </c:ser>
        <c:ser>
          <c:idx val="1"/>
          <c:order val="1"/>
          <c:tx>
            <c:v>VÝKON KOMPRESORU</c:v>
          </c:tx>
          <c:spPr>
            <a:ln w="349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55°C'!$B$54:$B$60</c:f>
              <c:numCache>
                <c:formatCode>General</c:formatCode>
                <c:ptCount val="7"/>
                <c:pt idx="0">
                  <c:v>-15</c:v>
                </c:pt>
                <c:pt idx="1">
                  <c:v>-7</c:v>
                </c:pt>
                <c:pt idx="2">
                  <c:v>2</c:v>
                </c:pt>
                <c:pt idx="3">
                  <c:v>7</c:v>
                </c:pt>
                <c:pt idx="4">
                  <c:v>14</c:v>
                </c:pt>
                <c:pt idx="5">
                  <c:v>25</c:v>
                </c:pt>
                <c:pt idx="6">
                  <c:v>35</c:v>
                </c:pt>
              </c:numCache>
            </c:numRef>
          </c:xVal>
          <c:yVal>
            <c:numRef>
              <c:f>'TEPLOTA VÝSTUPU 55°C'!$C$54:$C$60</c:f>
              <c:numCache>
                <c:formatCode>0.00</c:formatCode>
                <c:ptCount val="7"/>
                <c:pt idx="0">
                  <c:v>2.9175977850811008</c:v>
                </c:pt>
                <c:pt idx="1">
                  <c:v>4.1281094256188684</c:v>
                </c:pt>
                <c:pt idx="2">
                  <c:v>4.7007904282992801</c:v>
                </c:pt>
                <c:pt idx="3">
                  <c:v>5.7442538509324228</c:v>
                </c:pt>
                <c:pt idx="4">
                  <c:v>5.9222781070058268</c:v>
                </c:pt>
                <c:pt idx="5">
                  <c:v>5.5202048956507275</c:v>
                </c:pt>
                <c:pt idx="6">
                  <c:v>5.4698748623173543</c:v>
                </c:pt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1-34E3-44B4-8815-8CDA026F08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scatterChart>
        <c:scatterStyle val="lineMarker"/>
        <c:varyColors val="0"/>
        <c:ser>
          <c:idx val="2"/>
          <c:order val="2"/>
          <c:tx>
            <c:v>MEZNÍ KŘIVKA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55°C'!$C$66:$E$66</c:f>
              <c:numCache>
                <c:formatCode>0.00E+00</c:formatCode>
                <c:ptCount val="3"/>
                <c:pt idx="0" formatCode="General">
                  <c:v>15</c:v>
                </c:pt>
                <c:pt idx="1">
                  <c:v>-13</c:v>
                </c:pt>
                <c:pt idx="2" formatCode="General">
                  <c:v>-13</c:v>
                </c:pt>
              </c:numCache>
            </c:numRef>
          </c:xVal>
          <c:yVal>
            <c:numRef>
              <c:f>'TEPLOTA VÝSTUPU 55°C'!$C$67:$E$67</c:f>
              <c:numCache>
                <c:formatCode>General</c:formatCode>
                <c:ptCount val="3"/>
                <c:pt idx="0" formatCode="0.00E+00">
                  <c:v>0</c:v>
                </c:pt>
                <c:pt idx="1">
                  <c:v>6.6000000000000005</c:v>
                </c:pt>
                <c:pt idx="2" formatCode="0.00E+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E3-44B4-8815-8CDA026F0836}"/>
            </c:ext>
          </c:extLst>
        </c:ser>
        <c:ser>
          <c:idx val="4"/>
          <c:order val="3"/>
          <c:tx>
            <c:v>VYNÁŠENÍ BIVALENCE 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tar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E3-44B4-8815-8CDA026F083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E3-44B4-8815-8CDA026F0836}"/>
                </c:ext>
              </c:extLst>
            </c:dLbl>
            <c:dLbl>
              <c:idx val="2"/>
              <c:layout>
                <c:manualLayout>
                  <c:x val="8.865007402698806E-2"/>
                  <c:y val="-0.11711497909570658"/>
                </c:manualLayout>
              </c:layout>
              <c:tx>
                <c:rich>
                  <a:bodyPr/>
                  <a:lstStyle/>
                  <a:p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BOD BIVALENCE: </a:t>
                    </a:r>
                    <a:fld id="{C0B9A11D-7E55-42C1-B35F-2033AA462E91}" type="XVALUE">
                      <a:rPr lang="en-US" b="1"/>
                      <a:pPr/>
                      <a:t>[HODNOTA X]</a:t>
                    </a:fld>
                    <a:r>
                      <a:rPr lang="en-US" b="1"/>
                      <a:t> °C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4E3-44B4-8815-8CDA026F083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55°C'!$B$76:$B$78</c:f>
              <c:numCache>
                <c:formatCode>0.00</c:formatCode>
                <c:ptCount val="3"/>
                <c:pt idx="0">
                  <c:v>-3.4669426097835045</c:v>
                </c:pt>
                <c:pt idx="1">
                  <c:v>-3.4669426097835045</c:v>
                </c:pt>
                <c:pt idx="2">
                  <c:v>-3.4669426097835045</c:v>
                </c:pt>
              </c:numCache>
            </c:numRef>
          </c:xVal>
          <c:yVal>
            <c:numRef>
              <c:f>'TEPLOTA VÝSTUPU 55°C'!$C$76:$C$78</c:f>
              <c:numCache>
                <c:formatCode>General</c:formatCode>
                <c:ptCount val="3"/>
                <c:pt idx="0">
                  <c:v>4.3529221865918259</c:v>
                </c:pt>
                <c:pt idx="1">
                  <c:v>4.3529221865918259</c:v>
                </c:pt>
                <c:pt idx="2">
                  <c:v>0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34E3-44B4-8815-8CDA026F0836}"/>
            </c:ext>
          </c:extLst>
        </c:ser>
        <c:ser>
          <c:idx val="5"/>
          <c:order val="4"/>
          <c:tx>
            <c:v>SVISLÁ ČÁST KŘIVKY BIVALENCE</c:v>
          </c:tx>
          <c:spPr>
            <a:ln w="15875" cap="rnd">
              <a:noFill/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55°C'!$G$66:$G$67</c:f>
              <c:numCache>
                <c:formatCode>General</c:formatCode>
                <c:ptCount val="2"/>
                <c:pt idx="0">
                  <c:v>-13</c:v>
                </c:pt>
                <c:pt idx="1">
                  <c:v>-13</c:v>
                </c:pt>
              </c:numCache>
            </c:numRef>
          </c:xVal>
          <c:yVal>
            <c:numRef>
              <c:f>'TEPLOTA VÝSTUPU 55°C'!$H$66:$H$67</c:f>
              <c:numCache>
                <c:formatCode>General</c:formatCode>
                <c:ptCount val="2"/>
                <c:pt idx="0">
                  <c:v>6.6000000000000005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4E3-44B4-8815-8CDA026F0836}"/>
            </c:ext>
          </c:extLst>
        </c:ser>
        <c:ser>
          <c:idx val="6"/>
          <c:order val="5"/>
          <c:tx>
            <c:v>VODOROVNÁ ČÁST KŘIVKY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55°C'!$G$63:$G$64</c:f>
              <c:numCache>
                <c:formatCode>General</c:formatCode>
                <c:ptCount val="2"/>
                <c:pt idx="0">
                  <c:v>-15</c:v>
                </c:pt>
                <c:pt idx="1">
                  <c:v>-13</c:v>
                </c:pt>
              </c:numCache>
            </c:numRef>
          </c:xVal>
          <c:yVal>
            <c:numRef>
              <c:f>'TEPLOTA VÝSTUPU 55°C'!$H$63:$H$64</c:f>
              <c:numCache>
                <c:formatCode>General</c:formatCode>
                <c:ptCount val="2"/>
                <c:pt idx="0">
                  <c:v>6.6000000000000005</c:v>
                </c:pt>
                <c:pt idx="1">
                  <c:v>6.6000000000000005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4E3-44B4-8815-8CDA026F0836}"/>
            </c:ext>
          </c:extLst>
        </c:ser>
        <c:ser>
          <c:idx val="7"/>
          <c:order val="6"/>
          <c:tx>
            <c:v>VÝKON KOMPRESORU TČ1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1587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E3-44B4-8815-8CDA026F0836}"/>
                </c:ext>
              </c:extLst>
            </c:dLbl>
            <c:dLbl>
              <c:idx val="1"/>
              <c:layout>
                <c:manualLayout>
                  <c:x val="7.5209764129580206E-2"/>
                  <c:y val="5.2565663967137868E-2"/>
                </c:manualLayout>
              </c:layout>
              <c:tx>
                <c:rich>
                  <a:bodyPr/>
                  <a:lstStyle/>
                  <a:p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VÝKON KOMPRESORU: </a:t>
                    </a:r>
                    <a:fld id="{FCD5EA34-8A14-4E9D-A414-50790F42D890}" type="YVALUE">
                      <a:rPr lang="en-US" sz="1000" b="1"/>
                      <a:pPr/>
                      <a:t>[HODNOTA Y]</a:t>
                    </a:fld>
                    <a:r>
                      <a:rPr lang="en-US" sz="1000" b="1"/>
                      <a:t> kW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721623070396323"/>
                      <c:h val="7.951191946730597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34E3-44B4-8815-8CDA026F083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55°C'!$J$117:$K$117</c:f>
              <c:numCache>
                <c:formatCode>General</c:formatCode>
                <c:ptCount val="2"/>
                <c:pt idx="0">
                  <c:v>-13</c:v>
                </c:pt>
                <c:pt idx="1">
                  <c:v>-15</c:v>
                </c:pt>
              </c:numCache>
            </c:numRef>
          </c:xVal>
          <c:yVal>
            <c:numRef>
              <c:f>'TEPLOTA VÝSTUPU 55°C'!$J$116:$K$116</c:f>
              <c:numCache>
                <c:formatCode>General</c:formatCode>
                <c:ptCount val="2"/>
                <c:pt idx="0">
                  <c:v>3.2194875840039892</c:v>
                </c:pt>
                <c:pt idx="1">
                  <c:v>3.2194875840039892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34E3-44B4-8815-8CDA026F0836}"/>
            </c:ext>
          </c:extLst>
        </c:ser>
        <c:ser>
          <c:idx val="8"/>
          <c:order val="7"/>
          <c:tx>
            <c:v>VÝKON KOMPRESORU TČ2</c:v>
          </c:tx>
          <c:spPr>
            <a:ln w="19050" cap="rnd">
              <a:solidFill>
                <a:schemeClr val="tx1">
                  <a:alpha val="0"/>
                </a:schemeClr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bg1">
                    <a:alpha val="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34E3-44B4-8815-8CDA026F0836}"/>
              </c:ext>
            </c:extLst>
          </c:dPt>
          <c:dLbls>
            <c:dLbl>
              <c:idx val="0"/>
              <c:layout>
                <c:manualLayout>
                  <c:x val="-2.1722171985034608E-3"/>
                  <c:y val="-0.140690554329235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MAXIMÁLNÍ VÝKON KOMPRESORU A BIVALENTNÍHO ZDROJE: </a:t>
                    </a:r>
                    <a:fld id="{B7B9A689-D66D-4E70-928A-8A4D18722ECE}" type="YVALUE"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 b="1">
                          <a:solidFill>
                            <a:sysClr val="windowText" lastClr="000000"/>
                          </a:solidFill>
                        </a:defRPr>
                      </a:pPr>
                      <a:t>[HODNOTA Y]</a:t>
                    </a:fld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 kW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1">
                        <a:solidFill>
                          <a:sysClr val="windowText" lastClr="000000"/>
                        </a:solidFill>
                      </a:defRPr>
                    </a:pPr>
                    <a:endParaRPr lang="cs-CZ"/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00459504542444"/>
                      <c:h val="8.360209846945487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34E3-44B4-8815-8CDA026F083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22293034210249965"/>
                      <c:h val="7.95119194673059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4E3-44B4-8815-8CDA026F083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55°C'!$J$128:$K$128</c:f>
              <c:numCache>
                <c:formatCode>General</c:formatCode>
                <c:ptCount val="2"/>
                <c:pt idx="0">
                  <c:v>-13</c:v>
                </c:pt>
                <c:pt idx="1">
                  <c:v>-15</c:v>
                </c:pt>
              </c:numCache>
            </c:numRef>
          </c:xVal>
          <c:yVal>
            <c:numRef>
              <c:f>'TEPLOTA VÝSTUPU 55°C'!$J$127:$K$127</c:f>
              <c:numCache>
                <c:formatCode>General</c:formatCode>
                <c:ptCount val="2"/>
                <c:pt idx="0">
                  <c:v>9.218112317892702</c:v>
                </c:pt>
                <c:pt idx="1">
                  <c:v>9.218112317892702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34E3-44B4-8815-8CDA026F08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valAx>
        <c:axId val="1038201184"/>
        <c:scaling>
          <c:orientation val="minMax"/>
          <c:max val="20"/>
          <c:min val="-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Venkovní teplota (°C)</a:t>
                </a:r>
              </a:p>
            </c:rich>
          </c:tx>
          <c:layout>
            <c:manualLayout>
              <c:xMode val="edge"/>
              <c:yMode val="edge"/>
              <c:x val="0.39359177870540873"/>
              <c:y val="0.933268402975308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9920"/>
        <c:crosses val="autoZero"/>
        <c:crossBetween val="midCat"/>
        <c:majorUnit val="5"/>
        <c:minorUnit val="1"/>
      </c:valAx>
      <c:valAx>
        <c:axId val="1038209920"/>
        <c:scaling>
          <c:orientation val="minMax"/>
          <c:max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Výkon (kW)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1184"/>
        <c:crossesAt val="-25"/>
        <c:crossBetween val="midCat"/>
        <c:majorUnit val="1"/>
        <c:minorUnit val="1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cs-CZ" sz="2400"/>
              <a:t>FHA 05/06: teplota výstupu 60°C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VÝKON KOMPRESORU + BIVALENTNÍHO ZDROJE</c:v>
          </c:tx>
          <c:spPr>
            <a:ln w="349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60°C'!$B$54:$B$60</c:f>
              <c:numCache>
                <c:formatCode>General</c:formatCode>
                <c:ptCount val="7"/>
                <c:pt idx="0">
                  <c:v>-15</c:v>
                </c:pt>
                <c:pt idx="1">
                  <c:v>-7</c:v>
                </c:pt>
                <c:pt idx="2">
                  <c:v>2</c:v>
                </c:pt>
                <c:pt idx="3">
                  <c:v>7</c:v>
                </c:pt>
                <c:pt idx="4">
                  <c:v>14</c:v>
                </c:pt>
                <c:pt idx="5">
                  <c:v>25</c:v>
                </c:pt>
                <c:pt idx="6">
                  <c:v>35</c:v>
                </c:pt>
              </c:numCache>
            </c:numRef>
          </c:xVal>
          <c:yVal>
            <c:numRef>
              <c:f>'TEPLOTA VÝSTUPU 60°C'!$D$54:$D$60</c:f>
              <c:numCache>
                <c:formatCode>General</c:formatCode>
                <c:ptCount val="7"/>
                <c:pt idx="0">
                  <c:v>8.4660604970603632</c:v>
                </c:pt>
                <c:pt idx="1">
                  <c:v>9.3160780723388825</c:v>
                </c:pt>
                <c:pt idx="2">
                  <c:v>10.406431177524448</c:v>
                </c:pt>
                <c:pt idx="3">
                  <c:v>10.974942835148155</c:v>
                </c:pt>
                <c:pt idx="4">
                  <c:v>11.311889657837494</c:v>
                </c:pt>
                <c:pt idx="5">
                  <c:v>10.687893349924011</c:v>
                </c:pt>
                <c:pt idx="6">
                  <c:v>10.865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5E7-4C22-9CD2-081A3A5F63E0}"/>
            </c:ext>
          </c:extLst>
        </c:ser>
        <c:ser>
          <c:idx val="1"/>
          <c:order val="1"/>
          <c:tx>
            <c:v>VÝKON KOMPRESORU</c:v>
          </c:tx>
          <c:spPr>
            <a:ln w="349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60°C'!$B$54:$B$60</c:f>
              <c:numCache>
                <c:formatCode>General</c:formatCode>
                <c:ptCount val="7"/>
                <c:pt idx="0">
                  <c:v>-15</c:v>
                </c:pt>
                <c:pt idx="1">
                  <c:v>-7</c:v>
                </c:pt>
                <c:pt idx="2">
                  <c:v>2</c:v>
                </c:pt>
                <c:pt idx="3">
                  <c:v>7</c:v>
                </c:pt>
                <c:pt idx="4">
                  <c:v>14</c:v>
                </c:pt>
                <c:pt idx="5">
                  <c:v>25</c:v>
                </c:pt>
                <c:pt idx="6">
                  <c:v>35</c:v>
                </c:pt>
              </c:numCache>
            </c:numRef>
          </c:xVal>
          <c:yVal>
            <c:numRef>
              <c:f>'TEPLOTA VÝSTUPU 60°C'!$C$54:$C$60</c:f>
              <c:numCache>
                <c:formatCode>0.00</c:formatCode>
                <c:ptCount val="7"/>
                <c:pt idx="0">
                  <c:v>2.4660604970603632</c:v>
                </c:pt>
                <c:pt idx="1">
                  <c:v>3.316078072338883</c:v>
                </c:pt>
                <c:pt idx="2">
                  <c:v>4.406431177524448</c:v>
                </c:pt>
                <c:pt idx="3">
                  <c:v>4.9749428351481546</c:v>
                </c:pt>
                <c:pt idx="4">
                  <c:v>5.3118896578374928</c:v>
                </c:pt>
                <c:pt idx="5">
                  <c:v>4.6878933499240114</c:v>
                </c:pt>
                <c:pt idx="6">
                  <c:v>4.8650000000000002</c:v>
                </c:pt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1-05E7-4C22-9CD2-081A3A5F63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scatterChart>
        <c:scatterStyle val="lineMarker"/>
        <c:varyColors val="0"/>
        <c:ser>
          <c:idx val="2"/>
          <c:order val="2"/>
          <c:tx>
            <c:v>MEZNÍ KŘIVKA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60°C'!$C$66:$E$66</c:f>
              <c:numCache>
                <c:formatCode>0.00E+00</c:formatCode>
                <c:ptCount val="3"/>
                <c:pt idx="0" formatCode="General">
                  <c:v>20</c:v>
                </c:pt>
                <c:pt idx="1">
                  <c:v>-12</c:v>
                </c:pt>
                <c:pt idx="2" formatCode="General">
                  <c:v>-12</c:v>
                </c:pt>
              </c:numCache>
            </c:numRef>
          </c:xVal>
          <c:yVal>
            <c:numRef>
              <c:f>'TEPLOTA VÝSTUPU 60°C'!$C$67:$E$67</c:f>
              <c:numCache>
                <c:formatCode>General</c:formatCode>
                <c:ptCount val="3"/>
                <c:pt idx="0" formatCode="0.00E+00">
                  <c:v>0</c:v>
                </c:pt>
                <c:pt idx="1">
                  <c:v>5.7</c:v>
                </c:pt>
                <c:pt idx="2" formatCode="0.00E+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5E7-4C22-9CD2-081A3A5F63E0}"/>
            </c:ext>
          </c:extLst>
        </c:ser>
        <c:ser>
          <c:idx val="4"/>
          <c:order val="3"/>
          <c:tx>
            <c:v>VYNÁŠENÍ BIVALENCE 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tar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E7-4C22-9CD2-081A3A5F63E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E7-4C22-9CD2-081A3A5F63E0}"/>
                </c:ext>
              </c:extLst>
            </c:dLbl>
            <c:dLbl>
              <c:idx val="2"/>
              <c:layout>
                <c:manualLayout>
                  <c:x val="0.14921965485147404"/>
                  <c:y val="-9.1007453550075279E-2"/>
                </c:manualLayout>
              </c:layout>
              <c:tx>
                <c:rich>
                  <a:bodyPr/>
                  <a:lstStyle/>
                  <a:p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BOD BIVALENCE: </a:t>
                    </a:r>
                    <a:fld id="{C0B9A11D-7E55-42C1-B35F-2033AA462E91}" type="XVALUE">
                      <a:rPr lang="en-US" b="1"/>
                      <a:pPr/>
                      <a:t>[HODNOTA X]</a:t>
                    </a:fld>
                    <a:r>
                      <a:rPr lang="en-US" b="1"/>
                      <a:t> °C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5E7-4C22-9CD2-081A3A5F63E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60°C'!$B$76:$B$78</c:f>
              <c:numCache>
                <c:formatCode>0.00</c:formatCode>
                <c:ptCount val="3"/>
                <c:pt idx="0">
                  <c:v>-2.0102908491902736</c:v>
                </c:pt>
                <c:pt idx="1">
                  <c:v>-2.0102908491902736</c:v>
                </c:pt>
                <c:pt idx="2">
                  <c:v>-2.0102908491902736</c:v>
                </c:pt>
              </c:numCache>
            </c:numRef>
          </c:xVal>
          <c:yVal>
            <c:numRef>
              <c:f>'TEPLOTA VÝSTUPU 60°C'!$C$76:$C$78</c:f>
              <c:numCache>
                <c:formatCode>General</c:formatCode>
                <c:ptCount val="3"/>
                <c:pt idx="0">
                  <c:v>3.9205830575120175</c:v>
                </c:pt>
                <c:pt idx="1">
                  <c:v>3.9205830575120175</c:v>
                </c:pt>
                <c:pt idx="2">
                  <c:v>0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05E7-4C22-9CD2-081A3A5F63E0}"/>
            </c:ext>
          </c:extLst>
        </c:ser>
        <c:ser>
          <c:idx val="5"/>
          <c:order val="4"/>
          <c:tx>
            <c:v>SVISLÁ ČÁST KŘIVKY BIVALENCE</c:v>
          </c:tx>
          <c:spPr>
            <a:ln w="15875" cap="rnd">
              <a:noFill/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60°C'!$G$66:$G$67</c:f>
              <c:numCache>
                <c:formatCode>General</c:formatCode>
                <c:ptCount val="2"/>
                <c:pt idx="0">
                  <c:v>-12</c:v>
                </c:pt>
                <c:pt idx="1">
                  <c:v>-12</c:v>
                </c:pt>
              </c:numCache>
            </c:numRef>
          </c:xVal>
          <c:yVal>
            <c:numRef>
              <c:f>'TEPLOTA VÝSTUPU 60°C'!$H$66:$H$67</c:f>
              <c:numCache>
                <c:formatCode>General</c:formatCode>
                <c:ptCount val="2"/>
                <c:pt idx="0">
                  <c:v>5.7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5E7-4C22-9CD2-081A3A5F63E0}"/>
            </c:ext>
          </c:extLst>
        </c:ser>
        <c:ser>
          <c:idx val="6"/>
          <c:order val="5"/>
          <c:tx>
            <c:v>VODOROVNÁ ČÁST KŘIVKY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60°C'!$G$63:$G$64</c:f>
              <c:numCache>
                <c:formatCode>General</c:formatCode>
                <c:ptCount val="2"/>
                <c:pt idx="0">
                  <c:v>-15</c:v>
                </c:pt>
                <c:pt idx="1">
                  <c:v>-12</c:v>
                </c:pt>
              </c:numCache>
            </c:numRef>
          </c:xVal>
          <c:yVal>
            <c:numRef>
              <c:f>'TEPLOTA VÝSTUPU 60°C'!$H$63:$H$64</c:f>
              <c:numCache>
                <c:formatCode>General</c:formatCode>
                <c:ptCount val="2"/>
                <c:pt idx="0">
                  <c:v>5.7</c:v>
                </c:pt>
                <c:pt idx="1">
                  <c:v>5.7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5E7-4C22-9CD2-081A3A5F63E0}"/>
            </c:ext>
          </c:extLst>
        </c:ser>
        <c:ser>
          <c:idx val="7"/>
          <c:order val="6"/>
          <c:tx>
            <c:v>VÝKON KOMPRESORU TČ1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1587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E7-4C22-9CD2-081A3A5F63E0}"/>
                </c:ext>
              </c:extLst>
            </c:dLbl>
            <c:dLbl>
              <c:idx val="1"/>
              <c:layout>
                <c:manualLayout>
                  <c:x val="6.1495896773092813E-2"/>
                  <c:y val="4.9664827795401052E-2"/>
                </c:manualLayout>
              </c:layout>
              <c:tx>
                <c:rich>
                  <a:bodyPr/>
                  <a:lstStyle/>
                  <a:p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VÝKON KOMPRESORU: </a:t>
                    </a:r>
                    <a:fld id="{FCD5EA34-8A14-4E9D-A414-50790F42D890}" type="YVALUE">
                      <a:rPr lang="en-US" sz="1000" b="1"/>
                      <a:pPr/>
                      <a:t>[HODNOTA Y]</a:t>
                    </a:fld>
                    <a:r>
                      <a:rPr lang="en-US" sz="1000" b="1"/>
                      <a:t> kW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721623070396323"/>
                      <c:h val="7.951191946730597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05E7-4C22-9CD2-081A3A5F63E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60°C'!$J$117:$K$117</c:f>
              <c:numCache>
                <c:formatCode>General</c:formatCode>
                <c:ptCount val="2"/>
                <c:pt idx="0">
                  <c:v>-12</c:v>
                </c:pt>
                <c:pt idx="1">
                  <c:v>-15</c:v>
                </c:pt>
              </c:numCache>
            </c:numRef>
          </c:xVal>
          <c:yVal>
            <c:numRef>
              <c:f>'TEPLOTA VÝSTUPU 60°C'!$J$116:$K$116</c:f>
              <c:numCache>
                <c:formatCode>General</c:formatCode>
                <c:ptCount val="2"/>
                <c:pt idx="0">
                  <c:v>2.7842980741280052</c:v>
                </c:pt>
                <c:pt idx="1">
                  <c:v>2.7842980741280052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05E7-4C22-9CD2-081A3A5F63E0}"/>
            </c:ext>
          </c:extLst>
        </c:ser>
        <c:ser>
          <c:idx val="8"/>
          <c:order val="7"/>
          <c:tx>
            <c:v>VÝKON KOMPRESORU TČ2</c:v>
          </c:tx>
          <c:spPr>
            <a:ln w="19050" cap="rnd">
              <a:solidFill>
                <a:schemeClr val="tx1">
                  <a:alpha val="0"/>
                </a:schemeClr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bg1">
                    <a:alpha val="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05E7-4C22-9CD2-081A3A5F63E0}"/>
              </c:ext>
            </c:extLst>
          </c:dPt>
          <c:dLbls>
            <c:dLbl>
              <c:idx val="0"/>
              <c:layout>
                <c:manualLayout>
                  <c:x val="-2.1722171985034608E-3"/>
                  <c:y val="-0.140690554329235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MAXIMÁLNÍ VÝKON KOMPRESORU A BIVALENTNÍHO ZDROJE: </a:t>
                    </a:r>
                    <a:fld id="{B7B9A689-D66D-4E70-928A-8A4D18722ECE}" type="YVALUE"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 b="1">
                          <a:solidFill>
                            <a:sysClr val="windowText" lastClr="000000"/>
                          </a:solidFill>
                        </a:defRPr>
                      </a:pPr>
                      <a:t>[HODNOTA Y]</a:t>
                    </a:fld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 kW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1">
                        <a:solidFill>
                          <a:sysClr val="windowText" lastClr="000000"/>
                        </a:solidFill>
                      </a:defRPr>
                    </a:pPr>
                    <a:endParaRPr lang="cs-CZ"/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00459504542444"/>
                      <c:h val="8.360209846945487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05E7-4C22-9CD2-081A3A5F63E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22293034210249965"/>
                      <c:h val="7.95119194673059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05E7-4C22-9CD2-081A3A5F63E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60°C'!$J$128:$K$128</c:f>
              <c:numCache>
                <c:formatCode>General</c:formatCode>
                <c:ptCount val="2"/>
                <c:pt idx="0">
                  <c:v>-12</c:v>
                </c:pt>
                <c:pt idx="1">
                  <c:v>-15</c:v>
                </c:pt>
              </c:numCache>
            </c:numRef>
          </c:xVal>
          <c:yVal>
            <c:numRef>
              <c:f>'TEPLOTA VÝSTUPU 60°C'!$J$127:$K$127</c:f>
              <c:numCache>
                <c:formatCode>General</c:formatCode>
                <c:ptCount val="2"/>
                <c:pt idx="0">
                  <c:v>8.7831798383973787</c:v>
                </c:pt>
                <c:pt idx="1">
                  <c:v>8.7831798383973787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05E7-4C22-9CD2-081A3A5F63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valAx>
        <c:axId val="1038201184"/>
        <c:scaling>
          <c:orientation val="minMax"/>
          <c:max val="20"/>
          <c:min val="-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Venkovní teplota (°C)</a:t>
                </a:r>
              </a:p>
            </c:rich>
          </c:tx>
          <c:layout>
            <c:manualLayout>
              <c:xMode val="edge"/>
              <c:yMode val="edge"/>
              <c:x val="0.39359177870540873"/>
              <c:y val="0.933268402975308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9920"/>
        <c:crosses val="autoZero"/>
        <c:crossBetween val="midCat"/>
        <c:majorUnit val="5"/>
        <c:minorUnit val="1"/>
      </c:valAx>
      <c:valAx>
        <c:axId val="1038209920"/>
        <c:scaling>
          <c:orientation val="minMax"/>
          <c:max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Výkon (kW)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1184"/>
        <c:crossesAt val="-25"/>
        <c:crossBetween val="midCat"/>
        <c:majorUnit val="1"/>
        <c:minorUnit val="1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2354</xdr:colOff>
      <xdr:row>18</xdr:row>
      <xdr:rowOff>35950</xdr:rowOff>
    </xdr:from>
    <xdr:to>
      <xdr:col>11</xdr:col>
      <xdr:colOff>392764</xdr:colOff>
      <xdr:row>41</xdr:row>
      <xdr:rowOff>32498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427827</xdr:colOff>
      <xdr:row>3</xdr:row>
      <xdr:rowOff>100852</xdr:rowOff>
    </xdr:from>
    <xdr:to>
      <xdr:col>10</xdr:col>
      <xdr:colOff>72838</xdr:colOff>
      <xdr:row>10</xdr:row>
      <xdr:rowOff>163088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4802" y="472327"/>
          <a:ext cx="3950311" cy="1395736"/>
        </a:xfrm>
        <a:prstGeom prst="rect">
          <a:avLst/>
        </a:prstGeom>
      </xdr:spPr>
    </xdr:pic>
    <xdr:clientData/>
  </xdr:twoCellAnchor>
  <xdr:twoCellAnchor>
    <xdr:from>
      <xdr:col>0</xdr:col>
      <xdr:colOff>67236</xdr:colOff>
      <xdr:row>43</xdr:row>
      <xdr:rowOff>67235</xdr:rowOff>
    </xdr:from>
    <xdr:to>
      <xdr:col>13</xdr:col>
      <xdr:colOff>0</xdr:colOff>
      <xdr:row>45</xdr:row>
      <xdr:rowOff>123264</xdr:rowOff>
    </xdr:to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7236" y="8077760"/>
          <a:ext cx="11991414" cy="43702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POZNÁMKA:</a:t>
          </a:r>
          <a:r>
            <a:rPr lang="cs-CZ" sz="1100" baseline="0"/>
            <a:t> 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případě nejasností či nalezení nefunčního prvku, nebo chyby nás prosím kontaktujte na: dokumentace@wolfcr.cz</a:t>
          </a:r>
          <a:endParaRPr lang="cs-CZ">
            <a:effectLst/>
          </a:endParaRPr>
        </a:p>
        <a:p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2354</xdr:colOff>
      <xdr:row>18</xdr:row>
      <xdr:rowOff>35950</xdr:rowOff>
    </xdr:from>
    <xdr:to>
      <xdr:col>11</xdr:col>
      <xdr:colOff>392764</xdr:colOff>
      <xdr:row>41</xdr:row>
      <xdr:rowOff>32498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6BE9118-9C51-409B-ADD7-56928F42AD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427827</xdr:colOff>
      <xdr:row>3</xdr:row>
      <xdr:rowOff>100852</xdr:rowOff>
    </xdr:from>
    <xdr:to>
      <xdr:col>10</xdr:col>
      <xdr:colOff>72838</xdr:colOff>
      <xdr:row>10</xdr:row>
      <xdr:rowOff>163088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9098A71-5008-4702-8D7A-EF25C454C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4802" y="472327"/>
          <a:ext cx="3950311" cy="1395736"/>
        </a:xfrm>
        <a:prstGeom prst="rect">
          <a:avLst/>
        </a:prstGeom>
      </xdr:spPr>
    </xdr:pic>
    <xdr:clientData/>
  </xdr:twoCellAnchor>
  <xdr:twoCellAnchor>
    <xdr:from>
      <xdr:col>0</xdr:col>
      <xdr:colOff>67236</xdr:colOff>
      <xdr:row>43</xdr:row>
      <xdr:rowOff>67235</xdr:rowOff>
    </xdr:from>
    <xdr:to>
      <xdr:col>13</xdr:col>
      <xdr:colOff>0</xdr:colOff>
      <xdr:row>45</xdr:row>
      <xdr:rowOff>123264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30E2ABE7-8ED3-4721-AB80-CBC66DDDE614}"/>
            </a:ext>
          </a:extLst>
        </xdr:cNvPr>
        <xdr:cNvSpPr txBox="1"/>
      </xdr:nvSpPr>
      <xdr:spPr>
        <a:xfrm>
          <a:off x="67236" y="8077760"/>
          <a:ext cx="11991414" cy="43702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POZNÁMKA:</a:t>
          </a:r>
          <a:r>
            <a:rPr lang="cs-CZ" sz="1100" baseline="0"/>
            <a:t> 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případě nejasností či nalezení nefunčního prvku, nebo chyby nás prosím kontaktujte na: dokumentace@wolfcr.cz</a:t>
          </a:r>
          <a:endParaRPr lang="cs-CZ">
            <a:effectLst/>
          </a:endParaRPr>
        </a:p>
        <a:p>
          <a:endParaRPr lang="cs-CZ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2354</xdr:colOff>
      <xdr:row>18</xdr:row>
      <xdr:rowOff>35950</xdr:rowOff>
    </xdr:from>
    <xdr:to>
      <xdr:col>11</xdr:col>
      <xdr:colOff>392764</xdr:colOff>
      <xdr:row>41</xdr:row>
      <xdr:rowOff>32498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FBE0563-AF3A-479E-B6E4-8CE19D45AF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427827</xdr:colOff>
      <xdr:row>3</xdr:row>
      <xdr:rowOff>100852</xdr:rowOff>
    </xdr:from>
    <xdr:to>
      <xdr:col>10</xdr:col>
      <xdr:colOff>72838</xdr:colOff>
      <xdr:row>10</xdr:row>
      <xdr:rowOff>172613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D80C4850-6ED2-4B28-BA10-E0722208F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4802" y="472327"/>
          <a:ext cx="3950311" cy="1395736"/>
        </a:xfrm>
        <a:prstGeom prst="rect">
          <a:avLst/>
        </a:prstGeom>
      </xdr:spPr>
    </xdr:pic>
    <xdr:clientData/>
  </xdr:twoCellAnchor>
  <xdr:twoCellAnchor>
    <xdr:from>
      <xdr:col>0</xdr:col>
      <xdr:colOff>67236</xdr:colOff>
      <xdr:row>43</xdr:row>
      <xdr:rowOff>67235</xdr:rowOff>
    </xdr:from>
    <xdr:to>
      <xdr:col>13</xdr:col>
      <xdr:colOff>0</xdr:colOff>
      <xdr:row>45</xdr:row>
      <xdr:rowOff>123264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53CC6CDF-A2E2-4597-AF8A-8636C53DB62D}"/>
            </a:ext>
          </a:extLst>
        </xdr:cNvPr>
        <xdr:cNvSpPr txBox="1"/>
      </xdr:nvSpPr>
      <xdr:spPr>
        <a:xfrm>
          <a:off x="67236" y="8077760"/>
          <a:ext cx="11991414" cy="43702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POZNÁMKA:</a:t>
          </a:r>
          <a:r>
            <a:rPr lang="cs-CZ" sz="1100" baseline="0"/>
            <a:t> 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případě nejasností či nalezení nefunčního prvku, nebo chyby nás prosím kontaktujte na: dokumentace@wolfcr.cz</a:t>
          </a:r>
          <a:endParaRPr lang="cs-CZ">
            <a:effectLst/>
          </a:endParaRPr>
        </a:p>
        <a:p>
          <a:endParaRPr lang="cs-CZ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2354</xdr:colOff>
      <xdr:row>18</xdr:row>
      <xdr:rowOff>35950</xdr:rowOff>
    </xdr:from>
    <xdr:to>
      <xdr:col>11</xdr:col>
      <xdr:colOff>392764</xdr:colOff>
      <xdr:row>41</xdr:row>
      <xdr:rowOff>32498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72411A9-D7AF-43E6-A33E-4C8C56E55D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427827</xdr:colOff>
      <xdr:row>3</xdr:row>
      <xdr:rowOff>100852</xdr:rowOff>
    </xdr:from>
    <xdr:to>
      <xdr:col>10</xdr:col>
      <xdr:colOff>72838</xdr:colOff>
      <xdr:row>10</xdr:row>
      <xdr:rowOff>163088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C656A3A-C16C-4A2D-938E-0E3006BE6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4802" y="472327"/>
          <a:ext cx="3950311" cy="1395736"/>
        </a:xfrm>
        <a:prstGeom prst="rect">
          <a:avLst/>
        </a:prstGeom>
      </xdr:spPr>
    </xdr:pic>
    <xdr:clientData/>
  </xdr:twoCellAnchor>
  <xdr:twoCellAnchor>
    <xdr:from>
      <xdr:col>0</xdr:col>
      <xdr:colOff>67236</xdr:colOff>
      <xdr:row>43</xdr:row>
      <xdr:rowOff>67235</xdr:rowOff>
    </xdr:from>
    <xdr:to>
      <xdr:col>13</xdr:col>
      <xdr:colOff>0</xdr:colOff>
      <xdr:row>45</xdr:row>
      <xdr:rowOff>123264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BE6DBDF5-3100-4894-A799-0275ADA445CE}"/>
            </a:ext>
          </a:extLst>
        </xdr:cNvPr>
        <xdr:cNvSpPr txBox="1"/>
      </xdr:nvSpPr>
      <xdr:spPr>
        <a:xfrm>
          <a:off x="67236" y="8077760"/>
          <a:ext cx="11991414" cy="43702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POZNÁMKA:</a:t>
          </a:r>
          <a:r>
            <a:rPr lang="cs-CZ" sz="1100" baseline="0"/>
            <a:t> 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případě nejasností či nalezení nefunčního prvku, nebo chyby nás prosím kontaktujte na: dokumentace@wolfcr.cz</a:t>
          </a:r>
          <a:endParaRPr lang="cs-CZ">
            <a:effectLst/>
          </a:endParaRPr>
        </a:p>
        <a:p>
          <a:endParaRPr lang="cs-CZ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2354</xdr:colOff>
      <xdr:row>18</xdr:row>
      <xdr:rowOff>35950</xdr:rowOff>
    </xdr:from>
    <xdr:to>
      <xdr:col>11</xdr:col>
      <xdr:colOff>392764</xdr:colOff>
      <xdr:row>41</xdr:row>
      <xdr:rowOff>32498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DB2914C-8447-409A-9E3A-3982132DAD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427827</xdr:colOff>
      <xdr:row>3</xdr:row>
      <xdr:rowOff>100852</xdr:rowOff>
    </xdr:from>
    <xdr:to>
      <xdr:col>10</xdr:col>
      <xdr:colOff>72838</xdr:colOff>
      <xdr:row>10</xdr:row>
      <xdr:rowOff>163088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B408910-636E-47F6-B53B-BB5F6A6B4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4802" y="472327"/>
          <a:ext cx="3950311" cy="1395736"/>
        </a:xfrm>
        <a:prstGeom prst="rect">
          <a:avLst/>
        </a:prstGeom>
      </xdr:spPr>
    </xdr:pic>
    <xdr:clientData/>
  </xdr:twoCellAnchor>
  <xdr:twoCellAnchor>
    <xdr:from>
      <xdr:col>0</xdr:col>
      <xdr:colOff>67236</xdr:colOff>
      <xdr:row>43</xdr:row>
      <xdr:rowOff>67235</xdr:rowOff>
    </xdr:from>
    <xdr:to>
      <xdr:col>13</xdr:col>
      <xdr:colOff>0</xdr:colOff>
      <xdr:row>45</xdr:row>
      <xdr:rowOff>123264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CD4DE749-E696-46AC-A382-CA646BEDC3CA}"/>
            </a:ext>
          </a:extLst>
        </xdr:cNvPr>
        <xdr:cNvSpPr txBox="1"/>
      </xdr:nvSpPr>
      <xdr:spPr>
        <a:xfrm>
          <a:off x="67236" y="8077760"/>
          <a:ext cx="11991414" cy="43702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POZNÁMKA:</a:t>
          </a:r>
          <a:r>
            <a:rPr lang="cs-CZ" sz="1100" baseline="0"/>
            <a:t> 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případě nejasností či nalezení nefunčního prvku, nebo chyby nás prosím kontaktujte na: dokumentace@wolfcr.cz</a:t>
          </a:r>
          <a:endParaRPr lang="cs-CZ">
            <a:effectLst/>
          </a:endParaRP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9145C-14A1-40B2-BFC2-7E0E589048B7}">
  <sheetPr codeName="List2">
    <pageSetUpPr fitToPage="1"/>
  </sheetPr>
  <dimension ref="A1:BT703"/>
  <sheetViews>
    <sheetView topLeftCell="A8" zoomScale="70" zoomScaleNormal="70" workbookViewId="0">
      <selection activeCell="C9" sqref="C9"/>
    </sheetView>
  </sheetViews>
  <sheetFormatPr defaultColWidth="9.140625" defaultRowHeight="15" x14ac:dyDescent="0.25"/>
  <cols>
    <col min="1" max="1" width="7.28515625" style="14" customWidth="1"/>
    <col min="2" max="2" width="44.85546875" style="14" customWidth="1"/>
    <col min="3" max="3" width="29.42578125" style="14" customWidth="1"/>
    <col min="4" max="4" width="12.5703125" style="14" customWidth="1"/>
    <col min="5" max="5" width="11.42578125" style="14" customWidth="1"/>
    <col min="6" max="9" width="9.140625" style="14"/>
    <col min="10" max="10" width="16.5703125" style="14" bestFit="1" customWidth="1"/>
    <col min="11" max="11" width="9.140625" style="14"/>
    <col min="12" max="12" width="6.5703125" style="14" customWidth="1"/>
    <col min="13" max="13" width="6.42578125" style="14" customWidth="1"/>
    <col min="14" max="15" width="9.140625" style="15"/>
    <col min="16" max="72" width="9.140625" style="16"/>
    <col min="73" max="16384" width="9.140625" style="14"/>
  </cols>
  <sheetData>
    <row r="1" spans="1:13" ht="9.9499999999999993" customHeight="1" x14ac:dyDescent="0.25">
      <c r="A1" s="51" t="s">
        <v>55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ht="9.9499999999999993" customHeight="1" x14ac:dyDescent="0.25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3" ht="9.9499999999999993" customHeight="1" thickBot="1" x14ac:dyDescent="0.3">
      <c r="A3" s="57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9"/>
    </row>
    <row r="4" spans="1:13" x14ac:dyDescent="0.25">
      <c r="A4" s="1"/>
      <c r="B4" s="60" t="s">
        <v>0</v>
      </c>
      <c r="C4" s="60"/>
      <c r="D4" s="60"/>
      <c r="E4" s="11"/>
      <c r="F4" s="11"/>
      <c r="G4" s="11"/>
      <c r="H4" s="11"/>
      <c r="I4" s="11"/>
      <c r="J4" s="11"/>
      <c r="K4" s="11"/>
      <c r="L4" s="11"/>
      <c r="M4" s="2"/>
    </row>
    <row r="5" spans="1:13" x14ac:dyDescent="0.25">
      <c r="A5" s="1"/>
      <c r="B5" s="60"/>
      <c r="C5" s="60"/>
      <c r="D5" s="60"/>
      <c r="E5" s="11"/>
      <c r="F5" s="11"/>
      <c r="G5" s="11"/>
      <c r="H5" s="11"/>
      <c r="I5" s="11"/>
      <c r="J5" s="11"/>
      <c r="K5" s="11"/>
      <c r="L5" s="11"/>
      <c r="M5" s="2"/>
    </row>
    <row r="6" spans="1:13" x14ac:dyDescent="0.25">
      <c r="A6" s="49" t="s">
        <v>1</v>
      </c>
      <c r="B6" s="50"/>
      <c r="C6" s="3">
        <v>-12</v>
      </c>
      <c r="D6" s="9" t="s">
        <v>2</v>
      </c>
      <c r="E6" s="11"/>
      <c r="F6" s="11"/>
      <c r="G6" s="11"/>
      <c r="H6" s="11"/>
      <c r="I6" s="11"/>
      <c r="J6" s="11"/>
      <c r="K6" s="11"/>
      <c r="L6" s="11"/>
      <c r="M6" s="2"/>
    </row>
    <row r="7" spans="1:13" x14ac:dyDescent="0.25">
      <c r="A7" s="49" t="s">
        <v>3</v>
      </c>
      <c r="B7" s="50"/>
      <c r="C7" s="3">
        <v>15</v>
      </c>
      <c r="D7" s="9" t="s">
        <v>2</v>
      </c>
      <c r="E7" s="11"/>
      <c r="F7" s="11"/>
      <c r="G7" s="11"/>
      <c r="H7" s="11"/>
      <c r="I7" s="11"/>
      <c r="J7" s="11"/>
      <c r="K7" s="11"/>
      <c r="L7" s="11"/>
      <c r="M7" s="2"/>
    </row>
    <row r="8" spans="1:13" x14ac:dyDescent="0.25">
      <c r="A8" s="49" t="s">
        <v>4</v>
      </c>
      <c r="B8" s="50"/>
      <c r="C8" s="3">
        <v>5.5</v>
      </c>
      <c r="D8" s="9" t="s">
        <v>5</v>
      </c>
      <c r="E8" s="11"/>
      <c r="F8" s="11"/>
      <c r="G8" s="11"/>
      <c r="H8" s="11"/>
      <c r="I8" s="11"/>
      <c r="J8" s="11"/>
      <c r="K8" s="11"/>
      <c r="L8" s="11"/>
      <c r="M8" s="2"/>
    </row>
    <row r="9" spans="1:13" x14ac:dyDescent="0.25">
      <c r="A9" s="12"/>
      <c r="B9" s="13" t="s">
        <v>6</v>
      </c>
      <c r="C9" s="3">
        <v>4</v>
      </c>
      <c r="D9" s="9" t="s">
        <v>7</v>
      </c>
      <c r="E9" s="11"/>
      <c r="F9" s="11"/>
      <c r="G9" s="11"/>
      <c r="H9" s="11"/>
      <c r="I9" s="11"/>
      <c r="J9" s="11"/>
      <c r="K9" s="11"/>
      <c r="L9" s="11"/>
      <c r="M9" s="2"/>
    </row>
    <row r="10" spans="1:13" x14ac:dyDescent="0.25">
      <c r="A10" s="49" t="s">
        <v>8</v>
      </c>
      <c r="B10" s="50"/>
      <c r="C10" s="3" t="s">
        <v>9</v>
      </c>
      <c r="D10" s="9" t="s">
        <v>7</v>
      </c>
      <c r="E10" s="11"/>
      <c r="F10" s="11"/>
      <c r="G10" s="11"/>
      <c r="H10" s="11"/>
      <c r="I10" s="11"/>
      <c r="J10" s="11"/>
      <c r="K10" s="11"/>
      <c r="L10" s="11"/>
      <c r="M10" s="2"/>
    </row>
    <row r="11" spans="1:13" x14ac:dyDescent="0.25">
      <c r="A11" s="4"/>
      <c r="B11" s="13" t="s">
        <v>10</v>
      </c>
      <c r="C11" s="17">
        <f>D64</f>
        <v>6.5</v>
      </c>
      <c r="D11" s="9" t="s">
        <v>5</v>
      </c>
      <c r="E11" s="11"/>
      <c r="F11" s="11"/>
      <c r="G11" s="11"/>
      <c r="H11" s="11"/>
      <c r="I11" s="11"/>
      <c r="J11" s="11"/>
      <c r="K11" s="11"/>
      <c r="L11" s="11"/>
      <c r="M11" s="2"/>
    </row>
    <row r="12" spans="1:13" ht="15" customHeight="1" x14ac:dyDescent="0.25">
      <c r="A12" s="5"/>
      <c r="B12" s="10"/>
      <c r="C12" s="10"/>
      <c r="D12" s="10"/>
      <c r="E12" s="61" t="s">
        <v>54</v>
      </c>
      <c r="F12" s="61"/>
      <c r="G12" s="61"/>
      <c r="H12" s="61"/>
      <c r="I12" s="61"/>
      <c r="J12" s="61"/>
      <c r="K12" s="61"/>
      <c r="L12" s="61"/>
      <c r="M12" s="2"/>
    </row>
    <row r="13" spans="1:13" x14ac:dyDescent="0.25">
      <c r="A13" s="1"/>
      <c r="B13" s="62" t="s">
        <v>11</v>
      </c>
      <c r="C13" s="63"/>
      <c r="D13" s="63"/>
      <c r="E13" s="61"/>
      <c r="F13" s="61"/>
      <c r="G13" s="61"/>
      <c r="H13" s="61"/>
      <c r="I13" s="61"/>
      <c r="J13" s="61"/>
      <c r="K13" s="61"/>
      <c r="L13" s="61"/>
      <c r="M13" s="2"/>
    </row>
    <row r="14" spans="1:13" x14ac:dyDescent="0.25">
      <c r="A14" s="1"/>
      <c r="B14" s="63"/>
      <c r="C14" s="63"/>
      <c r="D14" s="63"/>
      <c r="E14" s="61"/>
      <c r="F14" s="61"/>
      <c r="G14" s="61"/>
      <c r="H14" s="61"/>
      <c r="I14" s="61"/>
      <c r="J14" s="61"/>
      <c r="K14" s="61"/>
      <c r="L14" s="61"/>
      <c r="M14" s="2"/>
    </row>
    <row r="15" spans="1:13" x14ac:dyDescent="0.25">
      <c r="A15" s="1"/>
      <c r="B15" s="63"/>
      <c r="C15" s="63"/>
      <c r="D15" s="63"/>
      <c r="E15" s="61"/>
      <c r="F15" s="61"/>
      <c r="G15" s="61"/>
      <c r="H15" s="61"/>
      <c r="I15" s="61"/>
      <c r="J15" s="61"/>
      <c r="K15" s="61"/>
      <c r="L15" s="61"/>
      <c r="M15" s="2"/>
    </row>
    <row r="16" spans="1:13" x14ac:dyDescent="0.25">
      <c r="A16" s="1"/>
      <c r="B16" s="63"/>
      <c r="C16" s="63"/>
      <c r="D16" s="63"/>
      <c r="E16" s="61"/>
      <c r="F16" s="61"/>
      <c r="G16" s="61"/>
      <c r="H16" s="61"/>
      <c r="I16" s="61"/>
      <c r="J16" s="61"/>
      <c r="K16" s="61"/>
      <c r="L16" s="61"/>
      <c r="M16" s="2"/>
    </row>
    <row r="17" spans="1:13" x14ac:dyDescent="0.25">
      <c r="A17" s="1"/>
      <c r="B17" s="63"/>
      <c r="C17" s="63"/>
      <c r="D17" s="63"/>
      <c r="E17" s="61"/>
      <c r="F17" s="61"/>
      <c r="G17" s="61"/>
      <c r="H17" s="61"/>
      <c r="I17" s="61"/>
      <c r="J17" s="61"/>
      <c r="K17" s="61"/>
      <c r="L17" s="61"/>
      <c r="M17" s="2"/>
    </row>
    <row r="18" spans="1:13" x14ac:dyDescent="0.25">
      <c r="A18" s="1"/>
      <c r="B18" s="63"/>
      <c r="C18" s="63"/>
      <c r="D18" s="63"/>
      <c r="E18" s="61"/>
      <c r="F18" s="61"/>
      <c r="G18" s="61"/>
      <c r="H18" s="61"/>
      <c r="I18" s="61"/>
      <c r="J18" s="61"/>
      <c r="K18" s="61"/>
      <c r="L18" s="61"/>
      <c r="M18" s="2"/>
    </row>
    <row r="19" spans="1:13" x14ac:dyDescent="0.25">
      <c r="A19" s="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2"/>
    </row>
    <row r="20" spans="1:13" x14ac:dyDescent="0.25">
      <c r="A20" s="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2"/>
    </row>
    <row r="21" spans="1:13" x14ac:dyDescent="0.25">
      <c r="A21" s="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"/>
    </row>
    <row r="22" spans="1:13" x14ac:dyDescent="0.25">
      <c r="A22" s="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2"/>
    </row>
    <row r="23" spans="1:13" x14ac:dyDescent="0.25">
      <c r="A23" s="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"/>
    </row>
    <row r="24" spans="1:13" x14ac:dyDescent="0.25">
      <c r="A24" s="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2"/>
    </row>
    <row r="25" spans="1:13" x14ac:dyDescent="0.25">
      <c r="A25" s="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2"/>
    </row>
    <row r="26" spans="1:13" x14ac:dyDescent="0.25">
      <c r="A26" s="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2"/>
    </row>
    <row r="27" spans="1:13" x14ac:dyDescent="0.25">
      <c r="A27" s="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2"/>
    </row>
    <row r="28" spans="1:13" x14ac:dyDescent="0.25">
      <c r="A28" s="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"/>
    </row>
    <row r="29" spans="1:13" x14ac:dyDescent="0.25">
      <c r="A29" s="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2"/>
    </row>
    <row r="30" spans="1:13" x14ac:dyDescent="0.25">
      <c r="A30" s="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"/>
    </row>
    <row r="31" spans="1:13" x14ac:dyDescent="0.25">
      <c r="A31" s="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2"/>
    </row>
    <row r="32" spans="1:13" x14ac:dyDescent="0.25">
      <c r="A32" s="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2"/>
    </row>
    <row r="33" spans="1:13" x14ac:dyDescent="0.25">
      <c r="A33" s="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2"/>
    </row>
    <row r="34" spans="1:13" x14ac:dyDescent="0.25">
      <c r="A34" s="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2"/>
    </row>
    <row r="35" spans="1:13" x14ac:dyDescent="0.25">
      <c r="A35" s="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2"/>
    </row>
    <row r="36" spans="1:13" x14ac:dyDescent="0.25">
      <c r="A36" s="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2"/>
    </row>
    <row r="37" spans="1:13" x14ac:dyDescent="0.25">
      <c r="A37" s="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2"/>
    </row>
    <row r="38" spans="1:13" x14ac:dyDescent="0.25">
      <c r="A38" s="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2"/>
    </row>
    <row r="39" spans="1:13" x14ac:dyDescent="0.25">
      <c r="A39" s="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2"/>
    </row>
    <row r="40" spans="1:13" x14ac:dyDescent="0.25">
      <c r="A40" s="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2"/>
    </row>
    <row r="41" spans="1:13" x14ac:dyDescent="0.25">
      <c r="A41" s="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2"/>
    </row>
    <row r="42" spans="1:13" x14ac:dyDescent="0.25">
      <c r="A42" s="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2"/>
    </row>
    <row r="43" spans="1:13" ht="15.75" thickBot="1" x14ac:dyDescent="0.3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8"/>
    </row>
    <row r="44" spans="1:13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s="16" customFormat="1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</row>
    <row r="48" spans="1:13" s="16" customFormat="1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</row>
    <row r="49" spans="1:13" s="16" customFormat="1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</row>
    <row r="50" spans="1:13" s="16" customFormat="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  <row r="51" spans="1:13" s="16" customFormat="1" x14ac:dyDescent="0.25">
      <c r="A51" s="20"/>
      <c r="B51" s="20"/>
      <c r="C51" s="20"/>
    </row>
    <row r="52" spans="1:13" s="16" customFormat="1" x14ac:dyDescent="0.25">
      <c r="A52" s="64" t="s">
        <v>23</v>
      </c>
      <c r="B52" s="21" t="s">
        <v>20</v>
      </c>
      <c r="C52" s="21" t="s">
        <v>38</v>
      </c>
      <c r="D52" s="21" t="s">
        <v>56</v>
      </c>
      <c r="E52" s="65" t="s">
        <v>32</v>
      </c>
      <c r="F52" s="65"/>
      <c r="G52" s="65"/>
      <c r="H52" s="65"/>
    </row>
    <row r="53" spans="1:13" s="16" customFormat="1" x14ac:dyDescent="0.25">
      <c r="A53" s="64"/>
      <c r="B53" s="22">
        <v>-20</v>
      </c>
      <c r="C53" s="23">
        <v>3.3938020926163373</v>
      </c>
      <c r="D53" s="24">
        <f>C53+6</f>
        <v>9.3938020926163368</v>
      </c>
      <c r="E53" s="66" t="s">
        <v>33</v>
      </c>
      <c r="F53" s="66"/>
      <c r="G53" s="25" t="s">
        <v>9</v>
      </c>
    </row>
    <row r="54" spans="1:13" s="16" customFormat="1" x14ac:dyDescent="0.25">
      <c r="A54" s="64"/>
      <c r="B54" s="22">
        <v>-15</v>
      </c>
      <c r="C54" s="23">
        <v>4.0686821175809698</v>
      </c>
      <c r="D54" s="24">
        <f t="shared" ref="D54:D60" si="0">C54+6</f>
        <v>10.06868211758097</v>
      </c>
      <c r="E54" s="66"/>
      <c r="F54" s="66"/>
      <c r="G54" s="25" t="s">
        <v>15</v>
      </c>
    </row>
    <row r="55" spans="1:13" s="16" customFormat="1" x14ac:dyDescent="0.25">
      <c r="A55" s="64"/>
      <c r="B55" s="22">
        <v>-7</v>
      </c>
      <c r="C55" s="23">
        <v>5.4027133967664991</v>
      </c>
      <c r="D55" s="24">
        <f t="shared" si="0"/>
        <v>11.402713396766499</v>
      </c>
      <c r="E55" s="66" t="s">
        <v>34</v>
      </c>
      <c r="F55" s="66"/>
      <c r="G55" s="25">
        <v>15</v>
      </c>
    </row>
    <row r="56" spans="1:13" s="16" customFormat="1" x14ac:dyDescent="0.25">
      <c r="A56" s="64"/>
      <c r="B56" s="22">
        <v>2</v>
      </c>
      <c r="C56" s="23">
        <v>5.915949917509896</v>
      </c>
      <c r="D56" s="24">
        <f t="shared" si="0"/>
        <v>11.915949917509895</v>
      </c>
      <c r="E56" s="66"/>
      <c r="F56" s="66"/>
      <c r="G56" s="25">
        <v>20</v>
      </c>
    </row>
    <row r="57" spans="1:13" s="16" customFormat="1" x14ac:dyDescent="0.25">
      <c r="A57" s="64"/>
      <c r="B57" s="22">
        <v>7</v>
      </c>
      <c r="C57" s="23">
        <v>6.6233065490475802</v>
      </c>
      <c r="D57" s="24">
        <f t="shared" si="0"/>
        <v>12.62330654904758</v>
      </c>
      <c r="E57" s="66" t="s">
        <v>35</v>
      </c>
      <c r="F57" s="66"/>
      <c r="G57" s="25">
        <v>-12</v>
      </c>
    </row>
    <row r="58" spans="1:13" s="16" customFormat="1" x14ac:dyDescent="0.25">
      <c r="A58" s="64"/>
      <c r="B58" s="22">
        <v>14</v>
      </c>
      <c r="C58" s="23">
        <v>6.6555570688108441</v>
      </c>
      <c r="D58" s="24">
        <f t="shared" si="0"/>
        <v>12.655557068810843</v>
      </c>
      <c r="E58" s="66"/>
      <c r="F58" s="66"/>
      <c r="G58" s="25">
        <v>-15</v>
      </c>
    </row>
    <row r="59" spans="1:13" s="16" customFormat="1" x14ac:dyDescent="0.25">
      <c r="A59" s="64"/>
      <c r="B59" s="22">
        <v>25</v>
      </c>
      <c r="C59" s="23">
        <v>6.4770853970283317</v>
      </c>
      <c r="D59" s="24">
        <f t="shared" si="0"/>
        <v>12.477085397028333</v>
      </c>
      <c r="E59" s="66"/>
      <c r="F59" s="66"/>
      <c r="G59" s="25">
        <v>-17</v>
      </c>
    </row>
    <row r="60" spans="1:13" s="16" customFormat="1" x14ac:dyDescent="0.25">
      <c r="A60" s="64"/>
      <c r="B60" s="22">
        <v>35</v>
      </c>
      <c r="C60" s="23">
        <v>6.5147827373848477</v>
      </c>
      <c r="D60" s="24">
        <f t="shared" si="0"/>
        <v>12.514782737384849</v>
      </c>
      <c r="E60" s="66"/>
      <c r="F60" s="66"/>
      <c r="G60" s="25">
        <v>-20</v>
      </c>
    </row>
    <row r="61" spans="1:13" s="16" customFormat="1" x14ac:dyDescent="0.25">
      <c r="A61" s="64"/>
      <c r="B61" s="26"/>
      <c r="C61" s="27"/>
      <c r="D61" s="24"/>
    </row>
    <row r="62" spans="1:13" s="16" customFormat="1" ht="15" customHeight="1" x14ac:dyDescent="0.25">
      <c r="A62" s="64" t="s">
        <v>24</v>
      </c>
      <c r="B62" s="25" t="s">
        <v>25</v>
      </c>
      <c r="C62" s="28" t="s">
        <v>12</v>
      </c>
      <c r="D62" s="28" t="s">
        <v>13</v>
      </c>
      <c r="E62" s="25"/>
      <c r="F62" s="69" t="s">
        <v>30</v>
      </c>
      <c r="G62" s="19" t="s">
        <v>12</v>
      </c>
      <c r="H62" s="19" t="s">
        <v>13</v>
      </c>
    </row>
    <row r="63" spans="1:13" s="16" customFormat="1" ht="15" customHeight="1" x14ac:dyDescent="0.25">
      <c r="A63" s="64"/>
      <c r="B63" s="29" t="s">
        <v>14</v>
      </c>
      <c r="C63" s="28">
        <f>C7</f>
        <v>15</v>
      </c>
      <c r="D63" s="28">
        <f>C6</f>
        <v>-12</v>
      </c>
      <c r="E63" s="28" t="s">
        <v>2</v>
      </c>
      <c r="F63" s="69"/>
      <c r="G63" s="30">
        <v>-20</v>
      </c>
      <c r="H63" s="19">
        <f>D64</f>
        <v>6.5</v>
      </c>
    </row>
    <row r="64" spans="1:13" s="16" customFormat="1" ht="15.75" customHeight="1" x14ac:dyDescent="0.25">
      <c r="A64" s="64"/>
      <c r="B64" s="29" t="s">
        <v>4</v>
      </c>
      <c r="C64" s="31">
        <v>0</v>
      </c>
      <c r="D64" s="28">
        <f>IF(C10="OTOPNÁ TĚLESA",(C8+0.25*C9)*1.1,(C8+0.25*C9*1))</f>
        <v>6.5</v>
      </c>
      <c r="E64" s="28" t="s">
        <v>5</v>
      </c>
      <c r="F64" s="69"/>
      <c r="G64" s="19">
        <f>D63</f>
        <v>-12</v>
      </c>
      <c r="H64" s="19">
        <f>D64</f>
        <v>6.5</v>
      </c>
    </row>
    <row r="65" spans="1:10" s="16" customFormat="1" ht="15" customHeight="1" x14ac:dyDescent="0.25">
      <c r="A65" s="64"/>
      <c r="B65" s="65" t="s">
        <v>26</v>
      </c>
      <c r="C65" s="65"/>
      <c r="D65" s="65"/>
      <c r="E65" s="65"/>
      <c r="F65" s="69" t="s">
        <v>31</v>
      </c>
      <c r="G65" s="19" t="s">
        <v>12</v>
      </c>
      <c r="H65" s="19" t="s">
        <v>13</v>
      </c>
    </row>
    <row r="66" spans="1:10" s="16" customFormat="1" ht="15" customHeight="1" x14ac:dyDescent="0.25">
      <c r="A66" s="64"/>
      <c r="B66" s="19" t="s">
        <v>12</v>
      </c>
      <c r="C66" s="19">
        <f>C63</f>
        <v>15</v>
      </c>
      <c r="D66" s="32">
        <f>D63</f>
        <v>-12</v>
      </c>
      <c r="E66" s="19">
        <f>D63</f>
        <v>-12</v>
      </c>
      <c r="F66" s="69"/>
      <c r="G66" s="33">
        <f>G64</f>
        <v>-12</v>
      </c>
      <c r="H66" s="19">
        <f>H63</f>
        <v>6.5</v>
      </c>
    </row>
    <row r="67" spans="1:10" s="16" customFormat="1" ht="15.75" customHeight="1" x14ac:dyDescent="0.25">
      <c r="A67" s="64"/>
      <c r="B67" s="19" t="s">
        <v>13</v>
      </c>
      <c r="C67" s="32">
        <f>C64</f>
        <v>0</v>
      </c>
      <c r="D67" s="19">
        <f>D64</f>
        <v>6.5</v>
      </c>
      <c r="E67" s="32">
        <f>C64</f>
        <v>0</v>
      </c>
      <c r="F67" s="69"/>
      <c r="G67" s="19">
        <f>G64</f>
        <v>-12</v>
      </c>
      <c r="H67" s="30">
        <v>0</v>
      </c>
    </row>
    <row r="68" spans="1:10" s="16" customFormat="1" ht="15" customHeight="1" x14ac:dyDescent="0.25">
      <c r="A68" s="64"/>
      <c r="B68" s="65" t="s">
        <v>27</v>
      </c>
      <c r="C68" s="65"/>
      <c r="D68" s="65"/>
      <c r="E68" s="65"/>
    </row>
    <row r="69" spans="1:10" s="16" customFormat="1" ht="15" customHeight="1" x14ac:dyDescent="0.25">
      <c r="A69" s="64"/>
      <c r="B69" s="19" t="s">
        <v>28</v>
      </c>
      <c r="C69" s="34" t="s">
        <v>12</v>
      </c>
      <c r="D69" s="35" t="s">
        <v>13</v>
      </c>
      <c r="E69" s="68"/>
    </row>
    <row r="70" spans="1:10" s="16" customFormat="1" ht="15" customHeight="1" x14ac:dyDescent="0.25">
      <c r="A70" s="64"/>
      <c r="B70" s="34">
        <v>1</v>
      </c>
      <c r="C70" s="34">
        <f>C63</f>
        <v>15</v>
      </c>
      <c r="D70" s="35">
        <f>C64</f>
        <v>0</v>
      </c>
      <c r="E70" s="68"/>
    </row>
    <row r="71" spans="1:10" s="16" customFormat="1" ht="15.75" customHeight="1" x14ac:dyDescent="0.25">
      <c r="A71" s="64"/>
      <c r="B71" s="34">
        <v>2</v>
      </c>
      <c r="C71" s="34">
        <f>D63</f>
        <v>-12</v>
      </c>
      <c r="D71" s="34">
        <f>D64</f>
        <v>6.5</v>
      </c>
      <c r="E71" s="68"/>
    </row>
    <row r="72" spans="1:10" s="16" customFormat="1" x14ac:dyDescent="0.25">
      <c r="A72" s="64"/>
      <c r="B72" s="36"/>
      <c r="C72" s="36" t="s">
        <v>16</v>
      </c>
      <c r="D72" s="36" t="s">
        <v>17</v>
      </c>
      <c r="E72" s="68"/>
    </row>
    <row r="73" spans="1:10" s="16" customFormat="1" x14ac:dyDescent="0.25">
      <c r="A73" s="64"/>
      <c r="B73" s="19" t="s">
        <v>29</v>
      </c>
      <c r="C73" s="37" cm="1">
        <f t="array" ref="C73:D73">LINEST(D70:D71,C70:C71,1)</f>
        <v>-0.24074074074074067</v>
      </c>
      <c r="D73" s="38">
        <v>3.6111111111111112</v>
      </c>
      <c r="E73" s="68"/>
    </row>
    <row r="74" spans="1:10" s="16" customFormat="1" ht="15" customHeight="1" x14ac:dyDescent="0.25">
      <c r="A74" s="64" t="s">
        <v>36</v>
      </c>
      <c r="B74" s="70" t="s">
        <v>38</v>
      </c>
      <c r="C74" s="70"/>
      <c r="D74" s="70" t="s">
        <v>37</v>
      </c>
      <c r="E74" s="70"/>
      <c r="F74" s="64"/>
      <c r="G74" s="64"/>
      <c r="H74" s="64"/>
      <c r="I74" s="64"/>
      <c r="J74" s="64"/>
    </row>
    <row r="75" spans="1:10" s="16" customFormat="1" ht="15" customHeight="1" x14ac:dyDescent="0.25">
      <c r="A75" s="64"/>
      <c r="B75" s="31" t="s">
        <v>12</v>
      </c>
      <c r="C75" s="31" t="s">
        <v>13</v>
      </c>
      <c r="D75" s="31" t="s">
        <v>12</v>
      </c>
      <c r="E75" s="31" t="s">
        <v>13</v>
      </c>
      <c r="F75" s="64"/>
      <c r="G75" s="64"/>
      <c r="H75" s="64"/>
      <c r="I75" s="64"/>
      <c r="J75" s="64"/>
    </row>
    <row r="76" spans="1:10" s="16" customFormat="1" ht="15" customHeight="1" x14ac:dyDescent="0.25">
      <c r="A76" s="64"/>
      <c r="B76" s="39">
        <f>B77</f>
        <v>-7.2611496870041012</v>
      </c>
      <c r="C76" s="40">
        <f>C77</f>
        <v>5.3591656653898756</v>
      </c>
      <c r="D76" s="39">
        <f>D77</f>
        <v>6.0355592984457518</v>
      </c>
      <c r="E76" s="40">
        <f>E77</f>
        <v>2.1581060948186153</v>
      </c>
      <c r="F76" s="64"/>
      <c r="G76" s="64"/>
      <c r="H76" s="64"/>
      <c r="I76" s="64"/>
      <c r="J76" s="64"/>
    </row>
    <row r="77" spans="1:10" s="16" customFormat="1" ht="15" customHeight="1" x14ac:dyDescent="0.25">
      <c r="A77" s="64"/>
      <c r="B77" s="41">
        <f>J89</f>
        <v>-7.2611496870041012</v>
      </c>
      <c r="C77" s="40">
        <f>J88</f>
        <v>5.3591656653898756</v>
      </c>
      <c r="D77" s="39">
        <f>J100</f>
        <v>6.0355592984457518</v>
      </c>
      <c r="E77" s="42">
        <f>J99</f>
        <v>2.1581060948186153</v>
      </c>
      <c r="F77" s="64"/>
      <c r="G77" s="64"/>
      <c r="H77" s="64"/>
      <c r="I77" s="64"/>
      <c r="J77" s="64"/>
    </row>
    <row r="78" spans="1:10" s="16" customFormat="1" ht="15" customHeight="1" x14ac:dyDescent="0.25">
      <c r="A78" s="64"/>
      <c r="B78" s="39">
        <f>B77</f>
        <v>-7.2611496870041012</v>
      </c>
      <c r="C78" s="40">
        <v>0</v>
      </c>
      <c r="D78" s="39">
        <f>D77</f>
        <v>6.0355592984457518</v>
      </c>
      <c r="E78" s="40">
        <v>0</v>
      </c>
      <c r="F78" s="64"/>
      <c r="G78" s="64"/>
      <c r="H78" s="64"/>
      <c r="I78" s="64"/>
      <c r="J78" s="64"/>
    </row>
    <row r="79" spans="1:10" s="16" customFormat="1" ht="15" customHeight="1" x14ac:dyDescent="0.25">
      <c r="A79" s="64"/>
      <c r="B79" s="68" t="s">
        <v>39</v>
      </c>
      <c r="C79" s="68"/>
      <c r="D79" s="68"/>
      <c r="E79" s="68"/>
      <c r="F79" s="68"/>
      <c r="G79" s="68"/>
      <c r="H79" s="68"/>
      <c r="I79" s="68"/>
      <c r="J79" s="68"/>
    </row>
    <row r="80" spans="1:10" s="16" customFormat="1" ht="15" customHeight="1" x14ac:dyDescent="0.25">
      <c r="A80" s="64"/>
      <c r="B80" s="16" t="s">
        <v>41</v>
      </c>
      <c r="C80" s="16" t="s">
        <v>42</v>
      </c>
      <c r="D80" s="16" t="s">
        <v>13</v>
      </c>
      <c r="E80" s="16" t="s">
        <v>18</v>
      </c>
      <c r="F80" s="16" t="s">
        <v>19</v>
      </c>
      <c r="G80" s="16" t="s">
        <v>43</v>
      </c>
      <c r="H80" s="68" t="s">
        <v>44</v>
      </c>
      <c r="I80" s="68"/>
      <c r="J80" s="68"/>
    </row>
    <row r="81" spans="1:10" s="16" customFormat="1" ht="15" customHeight="1" x14ac:dyDescent="0.25">
      <c r="A81" s="64"/>
      <c r="B81" s="16">
        <f t="shared" ref="B81:C89" si="1">B53</f>
        <v>-20</v>
      </c>
      <c r="C81" s="16">
        <f t="shared" si="1"/>
        <v>3.3938020926163373</v>
      </c>
      <c r="D81" s="16">
        <f>$C$73*B81+$D$73</f>
        <v>8.4259259259259238</v>
      </c>
      <c r="E81" s="16">
        <f>D81-C81</f>
        <v>5.032123833309587</v>
      </c>
      <c r="F81" s="16">
        <f>IF(SIGN(E81*E82)=1,0,1)</f>
        <v>0</v>
      </c>
      <c r="G81" s="67">
        <f>MATCH(1,F81:F89,0)</f>
        <v>2</v>
      </c>
      <c r="H81" s="16" t="s">
        <v>12</v>
      </c>
      <c r="I81" s="16" t="s">
        <v>45</v>
      </c>
      <c r="J81" s="16" t="s">
        <v>46</v>
      </c>
    </row>
    <row r="82" spans="1:10" s="16" customFormat="1" ht="15" customHeight="1" x14ac:dyDescent="0.25">
      <c r="A82" s="64"/>
      <c r="B82" s="16">
        <f t="shared" si="1"/>
        <v>-15</v>
      </c>
      <c r="C82" s="16">
        <f t="shared" si="1"/>
        <v>4.0686821175809698</v>
      </c>
      <c r="D82" s="16">
        <f t="shared" ref="D82:D89" si="2">$C$73*B82+$D$73</f>
        <v>7.2222222222222214</v>
      </c>
      <c r="E82" s="16">
        <f t="shared" ref="E82:E89" si="3">D82-C82</f>
        <v>3.1535401046412517</v>
      </c>
      <c r="F82" s="16">
        <f t="shared" ref="F82:F88" si="4">IF(SIGN(E82*E83)=1,0,1)</f>
        <v>1</v>
      </c>
      <c r="G82" s="67"/>
      <c r="H82" s="16">
        <f>INDEX(B81:B89,G81)</f>
        <v>-15</v>
      </c>
      <c r="I82" s="16">
        <f>INDEX(C81:C89,G81)</f>
        <v>4.0686821175809698</v>
      </c>
      <c r="J82" s="16">
        <f>INDEX(D81:D89,G81)</f>
        <v>7.2222222222222214</v>
      </c>
    </row>
    <row r="83" spans="1:10" s="16" customFormat="1" ht="15" customHeight="1" x14ac:dyDescent="0.25">
      <c r="A83" s="64"/>
      <c r="B83" s="16">
        <f t="shared" si="1"/>
        <v>-7</v>
      </c>
      <c r="C83" s="16">
        <f t="shared" si="1"/>
        <v>5.4027133967664991</v>
      </c>
      <c r="D83" s="16">
        <f t="shared" si="2"/>
        <v>5.2962962962962958</v>
      </c>
      <c r="E83" s="16">
        <f t="shared" si="3"/>
        <v>-0.10641710047020325</v>
      </c>
      <c r="F83" s="16">
        <f t="shared" si="4"/>
        <v>0</v>
      </c>
      <c r="G83" s="67"/>
      <c r="H83" s="16">
        <f>INDEX(B81:B89,G81+1)</f>
        <v>-7</v>
      </c>
      <c r="I83" s="16">
        <f>INDEX(C81:C89,G81+1)</f>
        <v>5.4027133967664991</v>
      </c>
      <c r="J83" s="16">
        <f>INDEX(D81:D89,G81+1)</f>
        <v>5.2962962962962958</v>
      </c>
    </row>
    <row r="84" spans="1:10" s="16" customFormat="1" ht="15" customHeight="1" x14ac:dyDescent="0.25">
      <c r="A84" s="64"/>
      <c r="B84" s="16">
        <f t="shared" si="1"/>
        <v>2</v>
      </c>
      <c r="C84" s="16">
        <f t="shared" si="1"/>
        <v>5.915949917509896</v>
      </c>
      <c r="D84" s="16">
        <f t="shared" si="2"/>
        <v>3.1296296296296298</v>
      </c>
      <c r="E84" s="16">
        <f t="shared" si="3"/>
        <v>-2.7863202878802662</v>
      </c>
      <c r="F84" s="16">
        <f t="shared" si="4"/>
        <v>0</v>
      </c>
      <c r="G84" s="67"/>
      <c r="H84" s="68" t="s">
        <v>47</v>
      </c>
      <c r="I84" s="68"/>
      <c r="J84" s="68"/>
    </row>
    <row r="85" spans="1:10" s="16" customFormat="1" x14ac:dyDescent="0.25">
      <c r="A85" s="64"/>
      <c r="B85" s="16">
        <f t="shared" si="1"/>
        <v>7</v>
      </c>
      <c r="C85" s="16">
        <f t="shared" si="1"/>
        <v>6.6233065490475802</v>
      </c>
      <c r="D85" s="16">
        <f t="shared" si="2"/>
        <v>1.9259259259259265</v>
      </c>
      <c r="E85" s="16">
        <f t="shared" si="3"/>
        <v>-4.6973806231216537</v>
      </c>
      <c r="F85" s="16">
        <f t="shared" si="4"/>
        <v>0</v>
      </c>
      <c r="G85" s="67"/>
      <c r="H85" s="34" t="s">
        <v>21</v>
      </c>
      <c r="I85" s="16">
        <f>SLOPE(I82:I83,H82:H83)</f>
        <v>0.16675390989819117</v>
      </c>
      <c r="J85" s="16">
        <f>SLOPE(J82:J83,H82:H83)</f>
        <v>-0.2407407407407407</v>
      </c>
    </row>
    <row r="86" spans="1:10" s="16" customFormat="1" x14ac:dyDescent="0.25">
      <c r="A86" s="64"/>
      <c r="B86" s="16">
        <f t="shared" si="1"/>
        <v>14</v>
      </c>
      <c r="C86" s="16">
        <f t="shared" si="1"/>
        <v>6.6555570688108441</v>
      </c>
      <c r="D86" s="16">
        <f t="shared" si="2"/>
        <v>0.24074074074074181</v>
      </c>
      <c r="E86" s="16">
        <f t="shared" si="3"/>
        <v>-6.4148163280701027</v>
      </c>
      <c r="F86" s="16">
        <f t="shared" si="4"/>
        <v>0</v>
      </c>
      <c r="G86" s="67"/>
      <c r="H86" s="34" t="s">
        <v>22</v>
      </c>
      <c r="I86" s="16">
        <f>INTERCEPT(I82:I83,H82:H83)</f>
        <v>6.569990766053837</v>
      </c>
      <c r="J86" s="16">
        <f>INTERCEPT(J82:J83,H82:H83)</f>
        <v>3.6111111111111107</v>
      </c>
    </row>
    <row r="87" spans="1:10" s="16" customFormat="1" x14ac:dyDescent="0.25">
      <c r="A87" s="64"/>
      <c r="B87" s="16">
        <f t="shared" si="1"/>
        <v>25</v>
      </c>
      <c r="C87" s="16">
        <f t="shared" si="1"/>
        <v>6.4770853970283317</v>
      </c>
      <c r="D87" s="16">
        <f t="shared" si="2"/>
        <v>-2.4074074074074052</v>
      </c>
      <c r="E87" s="16">
        <f t="shared" si="3"/>
        <v>-8.8844928044357374</v>
      </c>
      <c r="F87" s="16">
        <f t="shared" si="4"/>
        <v>0</v>
      </c>
      <c r="G87" s="67"/>
      <c r="H87" s="68" t="s">
        <v>48</v>
      </c>
      <c r="I87" s="68"/>
      <c r="J87" s="68"/>
    </row>
    <row r="88" spans="1:10" s="16" customFormat="1" x14ac:dyDescent="0.25">
      <c r="A88" s="64"/>
      <c r="B88" s="16">
        <f t="shared" si="1"/>
        <v>35</v>
      </c>
      <c r="C88" s="16">
        <f t="shared" si="1"/>
        <v>6.5147827373848477</v>
      </c>
      <c r="D88" s="16">
        <f t="shared" si="2"/>
        <v>-4.8148148148148131</v>
      </c>
      <c r="E88" s="16">
        <f t="shared" si="3"/>
        <v>-11.329597552199662</v>
      </c>
      <c r="F88" s="16">
        <f t="shared" si="4"/>
        <v>1</v>
      </c>
      <c r="G88" s="67"/>
      <c r="H88" s="68" t="s">
        <v>49</v>
      </c>
      <c r="I88" s="68"/>
      <c r="J88" s="43">
        <f>(J85*I86-I85*J86)/(J85-I85)</f>
        <v>5.3591656653898756</v>
      </c>
    </row>
    <row r="89" spans="1:10" s="16" customFormat="1" x14ac:dyDescent="0.25">
      <c r="A89" s="64"/>
      <c r="B89" s="16">
        <f t="shared" si="1"/>
        <v>0</v>
      </c>
      <c r="C89" s="16">
        <f t="shared" si="1"/>
        <v>0</v>
      </c>
      <c r="D89" s="16">
        <f t="shared" si="2"/>
        <v>3.6111111111111112</v>
      </c>
      <c r="E89" s="16">
        <f t="shared" si="3"/>
        <v>3.6111111111111112</v>
      </c>
      <c r="F89" s="16">
        <f>H67</f>
        <v>0</v>
      </c>
      <c r="G89" s="67"/>
      <c r="H89" s="68" t="s">
        <v>50</v>
      </c>
      <c r="I89" s="68"/>
      <c r="J89" s="43">
        <f>(J88-J86)/J85</f>
        <v>-7.2611496870041012</v>
      </c>
    </row>
    <row r="90" spans="1:10" s="16" customFormat="1" x14ac:dyDescent="0.25">
      <c r="A90" s="64"/>
      <c r="B90" s="68" t="s">
        <v>40</v>
      </c>
      <c r="C90" s="68"/>
      <c r="D90" s="68"/>
      <c r="E90" s="68"/>
      <c r="F90" s="68"/>
      <c r="G90" s="68"/>
      <c r="H90" s="68"/>
      <c r="I90" s="68"/>
      <c r="J90" s="68"/>
    </row>
    <row r="91" spans="1:10" s="16" customFormat="1" x14ac:dyDescent="0.25">
      <c r="A91" s="64"/>
      <c r="B91" s="16" t="s">
        <v>41</v>
      </c>
      <c r="C91" s="16" t="s">
        <v>42</v>
      </c>
      <c r="D91" s="16" t="s">
        <v>13</v>
      </c>
      <c r="E91" s="16" t="s">
        <v>18</v>
      </c>
      <c r="F91" s="16" t="s">
        <v>19</v>
      </c>
      <c r="G91" s="16" t="s">
        <v>43</v>
      </c>
      <c r="H91" s="68" t="s">
        <v>44</v>
      </c>
      <c r="I91" s="68"/>
      <c r="J91" s="68"/>
    </row>
    <row r="92" spans="1:10" s="16" customFormat="1" x14ac:dyDescent="0.25">
      <c r="A92" s="64"/>
      <c r="B92" s="16">
        <f>B53</f>
        <v>-20</v>
      </c>
      <c r="C92" s="16">
        <f>D53</f>
        <v>9.3938020926163368</v>
      </c>
      <c r="D92" s="16">
        <f>$C$73*B92+$D$73</f>
        <v>8.4259259259259238</v>
      </c>
      <c r="E92" s="16">
        <f>D92-C92</f>
        <v>-0.96787616669041299</v>
      </c>
      <c r="F92" s="16">
        <f>IF(SIGN(E92*E93)=1,0,1)</f>
        <v>0</v>
      </c>
      <c r="G92" s="67">
        <f>MATCH(1,F92:F100,0)</f>
        <v>8</v>
      </c>
      <c r="H92" s="16" t="s">
        <v>12</v>
      </c>
      <c r="I92" s="16" t="s">
        <v>45</v>
      </c>
      <c r="J92" s="16" t="s">
        <v>46</v>
      </c>
    </row>
    <row r="93" spans="1:10" s="16" customFormat="1" x14ac:dyDescent="0.25">
      <c r="A93" s="64"/>
      <c r="B93" s="16">
        <f t="shared" ref="B93:B100" si="5">B54</f>
        <v>-15</v>
      </c>
      <c r="C93" s="16">
        <f t="shared" ref="C93:C100" si="6">D54</f>
        <v>10.06868211758097</v>
      </c>
      <c r="D93" s="16">
        <f t="shared" ref="D93:D100" si="7">$C$73*B93+$D$73</f>
        <v>7.2222222222222214</v>
      </c>
      <c r="E93" s="16">
        <f t="shared" ref="E93:E100" si="8">D93-C93</f>
        <v>-2.8464598953587483</v>
      </c>
      <c r="F93" s="16">
        <f t="shared" ref="F93:F99" si="9">IF(SIGN(E93*E94)=1,0,1)</f>
        <v>0</v>
      </c>
      <c r="G93" s="67"/>
      <c r="H93" s="16">
        <f>INDEX(B92:B100,G92)</f>
        <v>35</v>
      </c>
      <c r="I93" s="16">
        <f>INDEX(C92:C100,G92)</f>
        <v>12.514782737384849</v>
      </c>
      <c r="J93" s="16">
        <f>INDEX(D92:D100,G92)</f>
        <v>-4.8148148148148131</v>
      </c>
    </row>
    <row r="94" spans="1:10" s="16" customFormat="1" x14ac:dyDescent="0.25">
      <c r="A94" s="64"/>
      <c r="B94" s="16">
        <f t="shared" si="5"/>
        <v>-7</v>
      </c>
      <c r="C94" s="16">
        <f t="shared" si="6"/>
        <v>11.402713396766499</v>
      </c>
      <c r="D94" s="16">
        <f t="shared" si="7"/>
        <v>5.2962962962962958</v>
      </c>
      <c r="E94" s="16">
        <f t="shared" si="8"/>
        <v>-6.1064171004702033</v>
      </c>
      <c r="F94" s="16">
        <f t="shared" si="9"/>
        <v>0</v>
      </c>
      <c r="G94" s="67"/>
      <c r="H94" s="16">
        <f>INDEX(B92:B100,G92+1)</f>
        <v>0</v>
      </c>
      <c r="I94" s="16">
        <f>INDEX(C92:C100,G92+1)</f>
        <v>0</v>
      </c>
      <c r="J94" s="16">
        <f>INDEX(D92:D100,G92+1)</f>
        <v>3.6111111111111112</v>
      </c>
    </row>
    <row r="95" spans="1:10" s="16" customFormat="1" x14ac:dyDescent="0.25">
      <c r="A95" s="64"/>
      <c r="B95" s="16">
        <f t="shared" si="5"/>
        <v>2</v>
      </c>
      <c r="C95" s="16">
        <f t="shared" si="6"/>
        <v>11.915949917509895</v>
      </c>
      <c r="D95" s="16">
        <f t="shared" si="7"/>
        <v>3.1296296296296298</v>
      </c>
      <c r="E95" s="16">
        <f t="shared" si="8"/>
        <v>-8.7863202878802653</v>
      </c>
      <c r="F95" s="16">
        <f t="shared" si="9"/>
        <v>0</v>
      </c>
      <c r="G95" s="67"/>
      <c r="H95" s="68" t="s">
        <v>47</v>
      </c>
      <c r="I95" s="68"/>
      <c r="J95" s="68"/>
    </row>
    <row r="96" spans="1:10" s="16" customFormat="1" x14ac:dyDescent="0.25">
      <c r="A96" s="64"/>
      <c r="B96" s="16">
        <f t="shared" si="5"/>
        <v>7</v>
      </c>
      <c r="C96" s="16">
        <f t="shared" si="6"/>
        <v>12.62330654904758</v>
      </c>
      <c r="D96" s="16">
        <f t="shared" si="7"/>
        <v>1.9259259259259265</v>
      </c>
      <c r="E96" s="16">
        <f t="shared" si="8"/>
        <v>-10.697380623121653</v>
      </c>
      <c r="F96" s="16">
        <f t="shared" si="9"/>
        <v>0</v>
      </c>
      <c r="G96" s="67"/>
      <c r="H96" s="34" t="s">
        <v>21</v>
      </c>
      <c r="I96" s="16">
        <f>SLOPE(I93:I94,H93:H94)</f>
        <v>0.35756522106813854</v>
      </c>
      <c r="J96" s="16">
        <f>SLOPE(J93:J94,H93:H94)</f>
        <v>-0.24074074074074067</v>
      </c>
    </row>
    <row r="97" spans="1:10" s="16" customFormat="1" x14ac:dyDescent="0.25">
      <c r="A97" s="64"/>
      <c r="B97" s="16">
        <f t="shared" si="5"/>
        <v>14</v>
      </c>
      <c r="C97" s="16">
        <f t="shared" si="6"/>
        <v>12.655557068810843</v>
      </c>
      <c r="D97" s="16">
        <f t="shared" si="7"/>
        <v>0.24074074074074181</v>
      </c>
      <c r="E97" s="16">
        <f t="shared" si="8"/>
        <v>-12.414816328070101</v>
      </c>
      <c r="F97" s="16">
        <f t="shared" si="9"/>
        <v>0</v>
      </c>
      <c r="G97" s="67"/>
      <c r="H97" s="34" t="s">
        <v>22</v>
      </c>
      <c r="I97" s="16">
        <f>INTERCEPT(I93:I94,H93:H94)</f>
        <v>0</v>
      </c>
      <c r="J97" s="16">
        <f>INTERCEPT(J93:J94,H93:H94)</f>
        <v>3.6111111111111107</v>
      </c>
    </row>
    <row r="98" spans="1:10" s="16" customFormat="1" x14ac:dyDescent="0.25">
      <c r="A98" s="64"/>
      <c r="B98" s="16">
        <f t="shared" si="5"/>
        <v>25</v>
      </c>
      <c r="C98" s="16">
        <f t="shared" si="6"/>
        <v>12.477085397028333</v>
      </c>
      <c r="D98" s="16">
        <f t="shared" si="7"/>
        <v>-2.4074074074074052</v>
      </c>
      <c r="E98" s="16">
        <f t="shared" si="8"/>
        <v>-14.884492804435737</v>
      </c>
      <c r="F98" s="16">
        <f t="shared" si="9"/>
        <v>0</v>
      </c>
      <c r="G98" s="67"/>
      <c r="H98" s="68" t="s">
        <v>48</v>
      </c>
      <c r="I98" s="68"/>
      <c r="J98" s="68"/>
    </row>
    <row r="99" spans="1:10" s="16" customFormat="1" x14ac:dyDescent="0.25">
      <c r="A99" s="64"/>
      <c r="B99" s="16">
        <f t="shared" si="5"/>
        <v>35</v>
      </c>
      <c r="C99" s="16">
        <f t="shared" si="6"/>
        <v>12.514782737384849</v>
      </c>
      <c r="D99" s="16">
        <f t="shared" si="7"/>
        <v>-4.8148148148148131</v>
      </c>
      <c r="E99" s="16">
        <f t="shared" si="8"/>
        <v>-17.329597552199662</v>
      </c>
      <c r="F99" s="16">
        <f t="shared" si="9"/>
        <v>1</v>
      </c>
      <c r="G99" s="67"/>
      <c r="H99" s="68" t="s">
        <v>49</v>
      </c>
      <c r="I99" s="68"/>
      <c r="J99" s="43">
        <f>(J96*I97-I96*J97)/(J96-I96)</f>
        <v>2.1581060948186153</v>
      </c>
    </row>
    <row r="100" spans="1:10" s="16" customFormat="1" x14ac:dyDescent="0.25">
      <c r="A100" s="64"/>
      <c r="B100" s="16">
        <f t="shared" si="5"/>
        <v>0</v>
      </c>
      <c r="C100" s="16">
        <f t="shared" si="6"/>
        <v>0</v>
      </c>
      <c r="D100" s="16">
        <f t="shared" si="7"/>
        <v>3.6111111111111112</v>
      </c>
      <c r="E100" s="16">
        <f t="shared" si="8"/>
        <v>3.6111111111111112</v>
      </c>
      <c r="F100" s="16">
        <f>F89</f>
        <v>0</v>
      </c>
      <c r="G100" s="67"/>
      <c r="H100" s="68" t="s">
        <v>50</v>
      </c>
      <c r="I100" s="68"/>
      <c r="J100" s="43">
        <f>(J99-J97)/J96</f>
        <v>6.0355592984457518</v>
      </c>
    </row>
    <row r="101" spans="1:10" s="16" customFormat="1" ht="15" customHeight="1" x14ac:dyDescent="0.25">
      <c r="A101" s="64" t="s">
        <v>52</v>
      </c>
      <c r="B101" s="65" t="s">
        <v>51</v>
      </c>
      <c r="C101" s="65"/>
      <c r="D101" s="65"/>
      <c r="E101" s="65"/>
      <c r="F101" s="65"/>
      <c r="G101" s="65"/>
      <c r="H101" s="65"/>
      <c r="I101" s="65"/>
      <c r="J101" s="65"/>
    </row>
    <row r="102" spans="1:10" s="16" customFormat="1" ht="15" customHeight="1" x14ac:dyDescent="0.25">
      <c r="A102" s="64"/>
      <c r="B102" s="19" t="s">
        <v>28</v>
      </c>
      <c r="C102" s="34" t="s">
        <v>12</v>
      </c>
      <c r="D102" s="35" t="s">
        <v>13</v>
      </c>
      <c r="E102" s="68"/>
      <c r="F102" s="68"/>
      <c r="G102" s="68"/>
      <c r="H102" s="68"/>
      <c r="I102" s="68"/>
      <c r="J102" s="68"/>
    </row>
    <row r="103" spans="1:10" s="16" customFormat="1" ht="15" customHeight="1" x14ac:dyDescent="0.25">
      <c r="A103" s="64"/>
      <c r="B103" s="34">
        <v>1</v>
      </c>
      <c r="C103" s="34">
        <f>G66-0.01</f>
        <v>-12.01</v>
      </c>
      <c r="D103" s="35">
        <f>H66</f>
        <v>6.5</v>
      </c>
      <c r="E103" s="68"/>
      <c r="F103" s="68"/>
      <c r="G103" s="68"/>
      <c r="H103" s="68"/>
      <c r="I103" s="68"/>
      <c r="J103" s="68"/>
    </row>
    <row r="104" spans="1:10" s="16" customFormat="1" ht="15" customHeight="1" x14ac:dyDescent="0.25">
      <c r="A104" s="64"/>
      <c r="B104" s="34">
        <v>2</v>
      </c>
      <c r="C104" s="34">
        <f>G67</f>
        <v>-12</v>
      </c>
      <c r="D104" s="34">
        <f>H67</f>
        <v>0</v>
      </c>
      <c r="E104" s="68"/>
      <c r="F104" s="68"/>
      <c r="G104" s="68"/>
      <c r="H104" s="68"/>
      <c r="I104" s="68"/>
      <c r="J104" s="68"/>
    </row>
    <row r="105" spans="1:10" s="16" customFormat="1" ht="15.75" customHeight="1" x14ac:dyDescent="0.25">
      <c r="A105" s="64"/>
      <c r="B105" s="36"/>
      <c r="C105" s="36" t="s">
        <v>16</v>
      </c>
      <c r="D105" s="36" t="s">
        <v>17</v>
      </c>
      <c r="E105" s="68"/>
      <c r="F105" s="68"/>
      <c r="G105" s="68"/>
      <c r="H105" s="68"/>
      <c r="I105" s="68"/>
      <c r="J105" s="68"/>
    </row>
    <row r="106" spans="1:10" s="16" customFormat="1" ht="15.75" customHeight="1" x14ac:dyDescent="0.25">
      <c r="A106" s="64"/>
      <c r="B106" s="19" t="s">
        <v>29</v>
      </c>
      <c r="C106" s="44" cm="1">
        <f t="array" ref="C106:D106">LINEST(D103:D104,C103:C104,1)</f>
        <v>-650.00000000001387</v>
      </c>
      <c r="D106" s="38">
        <v>-7800.0000000001655</v>
      </c>
      <c r="E106" s="68"/>
      <c r="F106" s="68"/>
      <c r="G106" s="68"/>
      <c r="H106" s="68"/>
      <c r="I106" s="68"/>
      <c r="J106" s="68"/>
    </row>
    <row r="107" spans="1:10" s="16" customFormat="1" ht="15" customHeight="1" x14ac:dyDescent="0.25">
      <c r="A107" s="64"/>
      <c r="B107" s="68" t="s">
        <v>39</v>
      </c>
      <c r="C107" s="68"/>
      <c r="D107" s="68"/>
      <c r="E107" s="68"/>
      <c r="F107" s="68"/>
      <c r="G107" s="68"/>
      <c r="H107" s="68"/>
      <c r="I107" s="68"/>
      <c r="J107" s="68"/>
    </row>
    <row r="108" spans="1:10" s="16" customFormat="1" ht="15" customHeight="1" x14ac:dyDescent="0.25">
      <c r="A108" s="64"/>
      <c r="B108" s="16" t="s">
        <v>41</v>
      </c>
      <c r="C108" s="16" t="s">
        <v>42</v>
      </c>
      <c r="D108" s="16" t="s">
        <v>13</v>
      </c>
      <c r="E108" s="16" t="s">
        <v>18</v>
      </c>
      <c r="F108" s="16" t="s">
        <v>19</v>
      </c>
      <c r="G108" s="16" t="s">
        <v>43</v>
      </c>
      <c r="H108" s="68" t="s">
        <v>44</v>
      </c>
      <c r="I108" s="68"/>
      <c r="J108" s="68"/>
    </row>
    <row r="109" spans="1:10" s="16" customFormat="1" ht="15" customHeight="1" x14ac:dyDescent="0.25">
      <c r="A109" s="64"/>
      <c r="B109" s="16">
        <f>B53</f>
        <v>-20</v>
      </c>
      <c r="C109" s="16">
        <f>C53</f>
        <v>3.3938020926163373</v>
      </c>
      <c r="D109" s="16">
        <f>$C$106*B109+$D$106</f>
        <v>5200.000000000111</v>
      </c>
      <c r="E109" s="16">
        <f t="shared" ref="E109:E117" si="10">D109-C109</f>
        <v>5196.6061979074948</v>
      </c>
      <c r="F109" s="16">
        <f>IF(SIGN(E109*E110)=1,0,1)</f>
        <v>0</v>
      </c>
      <c r="G109" s="67">
        <f>MATCH(1,F109:F117,0)</f>
        <v>2</v>
      </c>
      <c r="H109" s="16" t="s">
        <v>12</v>
      </c>
      <c r="I109" s="16" t="s">
        <v>45</v>
      </c>
      <c r="J109" s="16" t="s">
        <v>46</v>
      </c>
    </row>
    <row r="110" spans="1:10" s="16" customFormat="1" ht="15" customHeight="1" x14ac:dyDescent="0.25">
      <c r="A110" s="64"/>
      <c r="B110" s="16">
        <f t="shared" ref="B110:C117" si="11">B54</f>
        <v>-15</v>
      </c>
      <c r="C110" s="16">
        <f t="shared" si="11"/>
        <v>4.0686821175809698</v>
      </c>
      <c r="D110" s="16">
        <f>$C$106*B110+$D$106</f>
        <v>1950.0000000000418</v>
      </c>
      <c r="E110" s="16">
        <f t="shared" si="10"/>
        <v>1945.9313178824609</v>
      </c>
      <c r="F110" s="16">
        <f t="shared" ref="F110:F116" si="12">IF(SIGN(E110*E111)=1,0,1)</f>
        <v>1</v>
      </c>
      <c r="G110" s="67"/>
      <c r="H110" s="16">
        <f>INDEX(B109:B117,G109)</f>
        <v>-15</v>
      </c>
      <c r="I110" s="16">
        <f>INDEX(C109:C117,G109)</f>
        <v>4.0686821175809698</v>
      </c>
      <c r="J110" s="16">
        <f>INDEX(D109:D117,G109)</f>
        <v>1950.0000000000418</v>
      </c>
    </row>
    <row r="111" spans="1:10" s="16" customFormat="1" ht="15" customHeight="1" x14ac:dyDescent="0.25">
      <c r="A111" s="64"/>
      <c r="B111" s="16">
        <f t="shared" si="11"/>
        <v>-7</v>
      </c>
      <c r="C111" s="16">
        <f t="shared" si="11"/>
        <v>5.4027133967664991</v>
      </c>
      <c r="D111" s="16">
        <f t="shared" ref="D111:D117" si="13">$C$106*B111+$D$106</f>
        <v>-3250.0000000000682</v>
      </c>
      <c r="E111" s="16">
        <f t="shared" si="10"/>
        <v>-3255.4027133968348</v>
      </c>
      <c r="F111" s="16">
        <f t="shared" si="12"/>
        <v>0</v>
      </c>
      <c r="G111" s="67"/>
      <c r="H111" s="16">
        <f>INDEX(B109:B117,G109+1)</f>
        <v>-7</v>
      </c>
      <c r="I111" s="16">
        <f>INDEX(C109:C117,G109+1)</f>
        <v>5.4027133967664991</v>
      </c>
      <c r="J111" s="16">
        <f>INDEX(D109:D117,G109+1)</f>
        <v>-3250.0000000000682</v>
      </c>
    </row>
    <row r="112" spans="1:10" s="16" customFormat="1" ht="15" customHeight="1" x14ac:dyDescent="0.25">
      <c r="A112" s="64"/>
      <c r="B112" s="16">
        <f t="shared" si="11"/>
        <v>2</v>
      </c>
      <c r="C112" s="16">
        <f t="shared" si="11"/>
        <v>5.915949917509896</v>
      </c>
      <c r="D112" s="16">
        <f t="shared" si="13"/>
        <v>-9100.0000000001928</v>
      </c>
      <c r="E112" s="16">
        <f t="shared" si="10"/>
        <v>-9105.9159499177022</v>
      </c>
      <c r="F112" s="16">
        <f t="shared" si="12"/>
        <v>0</v>
      </c>
      <c r="G112" s="67"/>
      <c r="H112" s="68" t="s">
        <v>47</v>
      </c>
      <c r="I112" s="68"/>
      <c r="J112" s="68"/>
    </row>
    <row r="113" spans="1:11" s="16" customFormat="1" ht="15" customHeight="1" x14ac:dyDescent="0.25">
      <c r="A113" s="64"/>
      <c r="B113" s="16">
        <f t="shared" si="11"/>
        <v>7</v>
      </c>
      <c r="C113" s="16">
        <f t="shared" si="11"/>
        <v>6.6233065490475802</v>
      </c>
      <c r="D113" s="16">
        <f>$C$106*B113+$D$106</f>
        <v>-12350.000000000262</v>
      </c>
      <c r="E113" s="16">
        <f t="shared" si="10"/>
        <v>-12356.623306549309</v>
      </c>
      <c r="F113" s="16">
        <f t="shared" si="12"/>
        <v>0</v>
      </c>
      <c r="G113" s="67"/>
      <c r="H113" s="34" t="s">
        <v>21</v>
      </c>
      <c r="I113" s="16">
        <f>SLOPE(I110:I111,H110:H111)</f>
        <v>0.16675390989819117</v>
      </c>
      <c r="J113" s="16">
        <f>SLOPE(J110:J111,H110:H111)</f>
        <v>-650.00000000001376</v>
      </c>
    </row>
    <row r="114" spans="1:11" s="16" customFormat="1" ht="15" customHeight="1" x14ac:dyDescent="0.25">
      <c r="A114" s="64"/>
      <c r="B114" s="16">
        <f t="shared" si="11"/>
        <v>14</v>
      </c>
      <c r="C114" s="16">
        <f t="shared" si="11"/>
        <v>6.6555570688108441</v>
      </c>
      <c r="D114" s="16">
        <f t="shared" si="13"/>
        <v>-16900.00000000036</v>
      </c>
      <c r="E114" s="16">
        <f t="shared" si="10"/>
        <v>-16906.655557069171</v>
      </c>
      <c r="F114" s="16">
        <f t="shared" si="12"/>
        <v>0</v>
      </c>
      <c r="G114" s="67"/>
      <c r="H114" s="34" t="s">
        <v>22</v>
      </c>
      <c r="I114" s="16">
        <f>INTERCEPT(I110:I111,H110:H111)</f>
        <v>6.569990766053837</v>
      </c>
      <c r="J114" s="16">
        <f>INTERCEPT(J110:J111,H110:H111)</f>
        <v>-7800.0000000001637</v>
      </c>
    </row>
    <row r="115" spans="1:11" s="16" customFormat="1" ht="15.75" customHeight="1" x14ac:dyDescent="0.25">
      <c r="A115" s="64"/>
      <c r="B115" s="16">
        <f t="shared" si="11"/>
        <v>25</v>
      </c>
      <c r="C115" s="16">
        <f t="shared" si="11"/>
        <v>6.4770853970283317</v>
      </c>
      <c r="D115" s="16">
        <f t="shared" si="13"/>
        <v>-24050.000000000513</v>
      </c>
      <c r="E115" s="16">
        <f t="shared" si="10"/>
        <v>-24056.477085397542</v>
      </c>
      <c r="F115" s="16">
        <f t="shared" si="12"/>
        <v>0</v>
      </c>
      <c r="G115" s="67"/>
      <c r="H115" s="68" t="s">
        <v>48</v>
      </c>
      <c r="I115" s="68"/>
      <c r="J115" s="68"/>
      <c r="K115" s="45" t="s">
        <v>53</v>
      </c>
    </row>
    <row r="116" spans="1:11" s="16" customFormat="1" ht="15" customHeight="1" x14ac:dyDescent="0.25">
      <c r="A116" s="64"/>
      <c r="B116" s="16">
        <f t="shared" si="11"/>
        <v>35</v>
      </c>
      <c r="C116" s="16">
        <f t="shared" si="11"/>
        <v>6.5147827373848477</v>
      </c>
      <c r="D116" s="16">
        <f t="shared" si="13"/>
        <v>-30550.000000000648</v>
      </c>
      <c r="E116" s="16">
        <f t="shared" si="10"/>
        <v>-30556.514782738031</v>
      </c>
      <c r="F116" s="16">
        <f t="shared" si="12"/>
        <v>0</v>
      </c>
      <c r="G116" s="67"/>
      <c r="H116" s="68" t="s">
        <v>50</v>
      </c>
      <c r="I116" s="68"/>
      <c r="J116" s="43">
        <f>(J113*I114-I113*J114)/(J113-I113)</f>
        <v>4.5677720105950979</v>
      </c>
      <c r="K116" s="16">
        <f>J116</f>
        <v>4.5677720105950979</v>
      </c>
    </row>
    <row r="117" spans="1:11" s="16" customFormat="1" ht="15.75" customHeight="1" x14ac:dyDescent="0.25">
      <c r="A117" s="64"/>
      <c r="B117" s="16">
        <f t="shared" si="11"/>
        <v>0</v>
      </c>
      <c r="C117" s="16">
        <f t="shared" si="11"/>
        <v>0</v>
      </c>
      <c r="D117" s="16">
        <f t="shared" si="13"/>
        <v>-7800.0000000001655</v>
      </c>
      <c r="E117" s="16">
        <f t="shared" si="10"/>
        <v>-7800.0000000001655</v>
      </c>
      <c r="F117" s="16">
        <f>F89</f>
        <v>0</v>
      </c>
      <c r="G117" s="67"/>
      <c r="H117" s="68" t="s">
        <v>49</v>
      </c>
      <c r="I117" s="68"/>
      <c r="J117" s="43">
        <f>ROUND((J116-J114)/J113,1)</f>
        <v>-12</v>
      </c>
      <c r="K117" s="33">
        <f>G63</f>
        <v>-20</v>
      </c>
    </row>
    <row r="118" spans="1:11" s="16" customFormat="1" ht="15" customHeight="1" x14ac:dyDescent="0.25">
      <c r="A118" s="64"/>
      <c r="B118" s="68" t="s">
        <v>40</v>
      </c>
      <c r="C118" s="68"/>
      <c r="D118" s="68"/>
      <c r="E118" s="68"/>
      <c r="F118" s="68"/>
      <c r="G118" s="68"/>
      <c r="H118" s="68"/>
      <c r="I118" s="68"/>
      <c r="J118" s="68"/>
    </row>
    <row r="119" spans="1:11" s="16" customFormat="1" ht="15" customHeight="1" x14ac:dyDescent="0.25">
      <c r="A119" s="64"/>
      <c r="B119" s="16" t="s">
        <v>41</v>
      </c>
      <c r="C119" s="16" t="s">
        <v>42</v>
      </c>
      <c r="D119" s="16" t="s">
        <v>13</v>
      </c>
      <c r="E119" s="16" t="s">
        <v>18</v>
      </c>
      <c r="F119" s="16" t="s">
        <v>19</v>
      </c>
      <c r="G119" s="16" t="s">
        <v>43</v>
      </c>
      <c r="H119" s="68" t="s">
        <v>44</v>
      </c>
      <c r="I119" s="68"/>
      <c r="J119" s="68"/>
    </row>
    <row r="120" spans="1:11" s="16" customFormat="1" ht="15" customHeight="1" x14ac:dyDescent="0.25">
      <c r="A120" s="64"/>
      <c r="B120" s="16">
        <f>B109</f>
        <v>-20</v>
      </c>
      <c r="C120" s="16">
        <f>D53</f>
        <v>9.3938020926163368</v>
      </c>
      <c r="D120" s="16">
        <f>$C$106*B120+$D$106</f>
        <v>5200.000000000111</v>
      </c>
      <c r="E120" s="16">
        <f>D120-C120</f>
        <v>5190.6061979074948</v>
      </c>
      <c r="F120" s="16">
        <f>IF(SIGN(E120*E121)=1,0,1)</f>
        <v>0</v>
      </c>
      <c r="G120" s="67">
        <f>MATCH(1,F120:F128,0)</f>
        <v>2</v>
      </c>
      <c r="H120" s="16" t="s">
        <v>12</v>
      </c>
      <c r="I120" s="16" t="s">
        <v>45</v>
      </c>
      <c r="J120" s="16" t="s">
        <v>46</v>
      </c>
    </row>
    <row r="121" spans="1:11" s="16" customFormat="1" ht="15" customHeight="1" x14ac:dyDescent="0.25">
      <c r="A121" s="64"/>
      <c r="B121" s="16">
        <f t="shared" ref="B121:B128" si="14">B110</f>
        <v>-15</v>
      </c>
      <c r="C121" s="16">
        <f t="shared" ref="C121:C128" si="15">D54</f>
        <v>10.06868211758097</v>
      </c>
      <c r="D121" s="16">
        <f t="shared" ref="D121:D128" si="16">$C$106*B121+$D$106</f>
        <v>1950.0000000000418</v>
      </c>
      <c r="E121" s="16">
        <f t="shared" ref="E121:E128" si="17">D121-C121</f>
        <v>1939.9313178824609</v>
      </c>
      <c r="F121" s="16">
        <f t="shared" ref="F121:F127" si="18">IF(SIGN(E121*E122)=1,0,1)</f>
        <v>1</v>
      </c>
      <c r="G121" s="67"/>
      <c r="H121" s="16">
        <f>INDEX(B120:B128,G120)</f>
        <v>-15</v>
      </c>
      <c r="I121" s="16">
        <f>INDEX(C120:C128,G120)</f>
        <v>10.06868211758097</v>
      </c>
      <c r="J121" s="16">
        <f>INDEX(D120:D128,G120)</f>
        <v>1950.0000000000418</v>
      </c>
    </row>
    <row r="122" spans="1:11" s="16" customFormat="1" ht="15" customHeight="1" x14ac:dyDescent="0.25">
      <c r="A122" s="64"/>
      <c r="B122" s="16">
        <f t="shared" si="14"/>
        <v>-7</v>
      </c>
      <c r="C122" s="16">
        <f t="shared" si="15"/>
        <v>11.402713396766499</v>
      </c>
      <c r="D122" s="16">
        <f t="shared" si="16"/>
        <v>-3250.0000000000682</v>
      </c>
      <c r="E122" s="16">
        <f t="shared" si="17"/>
        <v>-3261.4027133968348</v>
      </c>
      <c r="F122" s="16">
        <f t="shared" si="18"/>
        <v>0</v>
      </c>
      <c r="G122" s="67"/>
      <c r="H122" s="16">
        <f>INDEX(B120:B128,G120+1)</f>
        <v>-7</v>
      </c>
      <c r="I122" s="16">
        <f>INDEX(C120:C128,G120+1)</f>
        <v>11.402713396766499</v>
      </c>
      <c r="J122" s="16">
        <f>INDEX(D120:D128,G120+1)</f>
        <v>-3250.0000000000682</v>
      </c>
    </row>
    <row r="123" spans="1:11" s="16" customFormat="1" ht="15" customHeight="1" x14ac:dyDescent="0.25">
      <c r="A123" s="64"/>
      <c r="B123" s="16">
        <f t="shared" si="14"/>
        <v>2</v>
      </c>
      <c r="C123" s="16">
        <f t="shared" si="15"/>
        <v>11.915949917509895</v>
      </c>
      <c r="D123" s="16">
        <f t="shared" si="16"/>
        <v>-9100.0000000001928</v>
      </c>
      <c r="E123" s="16">
        <f t="shared" si="17"/>
        <v>-9111.9159499177022</v>
      </c>
      <c r="F123" s="16">
        <f t="shared" si="18"/>
        <v>0</v>
      </c>
      <c r="G123" s="67"/>
      <c r="H123" s="68" t="s">
        <v>47</v>
      </c>
      <c r="I123" s="68"/>
      <c r="J123" s="68"/>
    </row>
    <row r="124" spans="1:11" s="16" customFormat="1" ht="15" customHeight="1" x14ac:dyDescent="0.25">
      <c r="A124" s="64"/>
      <c r="B124" s="16">
        <f t="shared" si="14"/>
        <v>7</v>
      </c>
      <c r="C124" s="16">
        <f t="shared" si="15"/>
        <v>12.62330654904758</v>
      </c>
      <c r="D124" s="16">
        <f t="shared" si="16"/>
        <v>-12350.000000000262</v>
      </c>
      <c r="E124" s="16">
        <f t="shared" si="17"/>
        <v>-12362.623306549309</v>
      </c>
      <c r="F124" s="16">
        <f t="shared" si="18"/>
        <v>0</v>
      </c>
      <c r="G124" s="67"/>
      <c r="H124" s="34" t="s">
        <v>21</v>
      </c>
      <c r="I124" s="16">
        <f>SLOPE(I121:I122,H121:H122)</f>
        <v>0.16675390989819117</v>
      </c>
      <c r="J124" s="16">
        <f>SLOPE(J121:J122,H121:H122)</f>
        <v>-650.00000000001376</v>
      </c>
    </row>
    <row r="125" spans="1:11" s="16" customFormat="1" ht="15" customHeight="1" x14ac:dyDescent="0.25">
      <c r="A125" s="64"/>
      <c r="B125" s="16">
        <f t="shared" si="14"/>
        <v>14</v>
      </c>
      <c r="C125" s="16">
        <f t="shared" si="15"/>
        <v>12.655557068810843</v>
      </c>
      <c r="D125" s="16">
        <f t="shared" si="16"/>
        <v>-16900.00000000036</v>
      </c>
      <c r="E125" s="16">
        <f>D125-C125</f>
        <v>-16912.655557069171</v>
      </c>
      <c r="F125" s="16">
        <f>IF(SIGN(E125*E126)=1,0,1)</f>
        <v>0</v>
      </c>
      <c r="G125" s="67"/>
      <c r="H125" s="34" t="s">
        <v>22</v>
      </c>
      <c r="I125" s="16">
        <f>INTERCEPT(I121:I122,H121:H122)</f>
        <v>12.569990766053838</v>
      </c>
      <c r="J125" s="16">
        <f>INTERCEPT(J121:J122,H121:H122)</f>
        <v>-7800.0000000001637</v>
      </c>
    </row>
    <row r="126" spans="1:11" s="16" customFormat="1" ht="15.75" customHeight="1" x14ac:dyDescent="0.25">
      <c r="A126" s="64"/>
      <c r="B126" s="16">
        <f t="shared" si="14"/>
        <v>25</v>
      </c>
      <c r="C126" s="16">
        <f t="shared" si="15"/>
        <v>12.477085397028333</v>
      </c>
      <c r="D126" s="16">
        <f t="shared" si="16"/>
        <v>-24050.000000000513</v>
      </c>
      <c r="E126" s="16">
        <f t="shared" si="17"/>
        <v>-24062.477085397542</v>
      </c>
      <c r="F126" s="16">
        <f t="shared" si="18"/>
        <v>0</v>
      </c>
      <c r="G126" s="67"/>
      <c r="H126" s="68" t="s">
        <v>48</v>
      </c>
      <c r="I126" s="68"/>
      <c r="J126" s="68"/>
      <c r="K126" s="45" t="s">
        <v>53</v>
      </c>
    </row>
    <row r="127" spans="1:11" s="16" customFormat="1" x14ac:dyDescent="0.25">
      <c r="A127" s="64"/>
      <c r="B127" s="16">
        <f t="shared" si="14"/>
        <v>35</v>
      </c>
      <c r="C127" s="16">
        <f t="shared" si="15"/>
        <v>12.514782737384849</v>
      </c>
      <c r="D127" s="16">
        <f t="shared" si="16"/>
        <v>-30550.000000000648</v>
      </c>
      <c r="E127" s="16">
        <f t="shared" si="17"/>
        <v>-30562.514782738031</v>
      </c>
      <c r="F127" s="16">
        <f t="shared" si="18"/>
        <v>0</v>
      </c>
      <c r="G127" s="67"/>
      <c r="H127" s="68" t="s">
        <v>50</v>
      </c>
      <c r="I127" s="68"/>
      <c r="J127" s="43">
        <f>(J124*I125-I124*J125)/(J124-I124)</f>
        <v>10.56623313852363</v>
      </c>
      <c r="K127" s="16">
        <f>J127</f>
        <v>10.56623313852363</v>
      </c>
    </row>
    <row r="128" spans="1:11" s="16" customFormat="1" x14ac:dyDescent="0.25">
      <c r="A128" s="64"/>
      <c r="B128" s="16">
        <f t="shared" si="14"/>
        <v>0</v>
      </c>
      <c r="C128" s="16">
        <f t="shared" si="15"/>
        <v>0</v>
      </c>
      <c r="D128" s="16">
        <f t="shared" si="16"/>
        <v>-7800.0000000001655</v>
      </c>
      <c r="E128" s="16">
        <f t="shared" si="17"/>
        <v>-7800.0000000001655</v>
      </c>
      <c r="F128" s="16">
        <f>F89</f>
        <v>0</v>
      </c>
      <c r="G128" s="67"/>
      <c r="H128" s="68" t="s">
        <v>49</v>
      </c>
      <c r="I128" s="68"/>
      <c r="J128" s="43">
        <f>ROUND((J127-J125)/J124,1)</f>
        <v>-12</v>
      </c>
      <c r="K128" s="33">
        <f>G63</f>
        <v>-20</v>
      </c>
    </row>
    <row r="129" s="16" customFormat="1" x14ac:dyDescent="0.25"/>
    <row r="130" s="16" customFormat="1" x14ac:dyDescent="0.25"/>
    <row r="131" s="16" customFormat="1" x14ac:dyDescent="0.25"/>
    <row r="132" s="16" customFormat="1" x14ac:dyDescent="0.25"/>
    <row r="133" s="16" customFormat="1" x14ac:dyDescent="0.25"/>
    <row r="134" s="16" customFormat="1" x14ac:dyDescent="0.25"/>
    <row r="135" s="16" customFormat="1" x14ac:dyDescent="0.25"/>
    <row r="136" s="16" customFormat="1" x14ac:dyDescent="0.25"/>
    <row r="137" s="16" customFormat="1" x14ac:dyDescent="0.25"/>
    <row r="138" s="16" customFormat="1" x14ac:dyDescent="0.25"/>
    <row r="139" s="16" customFormat="1" x14ac:dyDescent="0.25"/>
    <row r="140" s="16" customFormat="1" x14ac:dyDescent="0.25"/>
    <row r="141" s="16" customFormat="1" x14ac:dyDescent="0.25"/>
    <row r="142" s="16" customFormat="1" x14ac:dyDescent="0.25"/>
    <row r="143" s="16" customFormat="1" x14ac:dyDescent="0.25"/>
    <row r="144" s="16" customFormat="1" x14ac:dyDescent="0.25"/>
    <row r="145" s="16" customFormat="1" x14ac:dyDescent="0.25"/>
    <row r="146" s="16" customFormat="1" x14ac:dyDescent="0.25"/>
    <row r="147" s="16" customFormat="1" x14ac:dyDescent="0.25"/>
    <row r="148" s="16" customFormat="1" x14ac:dyDescent="0.25"/>
    <row r="149" s="16" customFormat="1" x14ac:dyDescent="0.25"/>
    <row r="150" s="16" customFormat="1" x14ac:dyDescent="0.25"/>
    <row r="151" s="16" customFormat="1" x14ac:dyDescent="0.25"/>
    <row r="152" s="16" customFormat="1" x14ac:dyDescent="0.25"/>
    <row r="153" s="16" customFormat="1" x14ac:dyDescent="0.25"/>
    <row r="154" s="16" customFormat="1" x14ac:dyDescent="0.25"/>
    <row r="155" s="16" customFormat="1" x14ac:dyDescent="0.25"/>
    <row r="156" s="16" customFormat="1" x14ac:dyDescent="0.25"/>
    <row r="157" s="16" customFormat="1" x14ac:dyDescent="0.25"/>
    <row r="158" s="16" customFormat="1" x14ac:dyDescent="0.25"/>
    <row r="159" s="16" customFormat="1" x14ac:dyDescent="0.25"/>
    <row r="160" s="16" customFormat="1" x14ac:dyDescent="0.25"/>
    <row r="161" s="16" customFormat="1" x14ac:dyDescent="0.25"/>
    <row r="162" s="16" customFormat="1" x14ac:dyDescent="0.25"/>
    <row r="163" s="16" customFormat="1" x14ac:dyDescent="0.25"/>
    <row r="164" s="16" customFormat="1" x14ac:dyDescent="0.25"/>
    <row r="165" s="16" customFormat="1" x14ac:dyDescent="0.25"/>
    <row r="166" s="16" customFormat="1" x14ac:dyDescent="0.25"/>
    <row r="167" s="16" customFormat="1" x14ac:dyDescent="0.25"/>
    <row r="168" s="16" customFormat="1" x14ac:dyDescent="0.25"/>
    <row r="169" s="16" customFormat="1" x14ac:dyDescent="0.25"/>
    <row r="170" s="16" customFormat="1" x14ac:dyDescent="0.25"/>
    <row r="171" s="16" customFormat="1" x14ac:dyDescent="0.25"/>
    <row r="172" s="16" customFormat="1" x14ac:dyDescent="0.25"/>
    <row r="173" s="16" customFormat="1" x14ac:dyDescent="0.25"/>
    <row r="174" s="16" customFormat="1" x14ac:dyDescent="0.25"/>
    <row r="175" s="16" customFormat="1" x14ac:dyDescent="0.25"/>
    <row r="176" s="16" customFormat="1" x14ac:dyDescent="0.25"/>
    <row r="177" s="16" customFormat="1" x14ac:dyDescent="0.25"/>
    <row r="178" s="16" customFormat="1" x14ac:dyDescent="0.25"/>
    <row r="179" s="16" customFormat="1" x14ac:dyDescent="0.25"/>
    <row r="180" s="16" customFormat="1" x14ac:dyDescent="0.25"/>
    <row r="181" s="16" customFormat="1" x14ac:dyDescent="0.25"/>
    <row r="182" s="16" customFormat="1" x14ac:dyDescent="0.25"/>
    <row r="183" s="16" customFormat="1" x14ac:dyDescent="0.25"/>
    <row r="184" s="16" customFormat="1" x14ac:dyDescent="0.25"/>
    <row r="185" s="16" customFormat="1" x14ac:dyDescent="0.25"/>
    <row r="186" s="16" customFormat="1" x14ac:dyDescent="0.25"/>
    <row r="187" s="16" customFormat="1" x14ac:dyDescent="0.25"/>
    <row r="188" s="16" customFormat="1" x14ac:dyDescent="0.25"/>
    <row r="189" s="16" customFormat="1" x14ac:dyDescent="0.25"/>
    <row r="190" s="16" customFormat="1" x14ac:dyDescent="0.25"/>
    <row r="191" s="16" customFormat="1" x14ac:dyDescent="0.25"/>
    <row r="192" s="16" customFormat="1" x14ac:dyDescent="0.25"/>
    <row r="193" s="16" customFormat="1" x14ac:dyDescent="0.25"/>
    <row r="194" s="16" customFormat="1" x14ac:dyDescent="0.25"/>
    <row r="195" s="16" customFormat="1" x14ac:dyDescent="0.25"/>
    <row r="196" s="16" customFormat="1" x14ac:dyDescent="0.25"/>
    <row r="197" s="16" customFormat="1" x14ac:dyDescent="0.25"/>
    <row r="198" s="16" customFormat="1" x14ac:dyDescent="0.25"/>
    <row r="199" s="16" customFormat="1" x14ac:dyDescent="0.25"/>
    <row r="200" s="16" customFormat="1" x14ac:dyDescent="0.25"/>
    <row r="201" s="16" customFormat="1" x14ac:dyDescent="0.25"/>
    <row r="202" s="16" customFormat="1" x14ac:dyDescent="0.25"/>
    <row r="203" s="16" customFormat="1" x14ac:dyDescent="0.25"/>
    <row r="204" s="16" customFormat="1" x14ac:dyDescent="0.25"/>
    <row r="205" s="16" customFormat="1" x14ac:dyDescent="0.25"/>
    <row r="206" s="16" customFormat="1" x14ac:dyDescent="0.25"/>
    <row r="207" s="16" customFormat="1" x14ac:dyDescent="0.25"/>
    <row r="208" s="16" customFormat="1" x14ac:dyDescent="0.25"/>
    <row r="209" s="16" customFormat="1" x14ac:dyDescent="0.25"/>
    <row r="210" s="16" customFormat="1" x14ac:dyDescent="0.25"/>
    <row r="211" s="16" customFormat="1" x14ac:dyDescent="0.25"/>
    <row r="212" s="16" customFormat="1" x14ac:dyDescent="0.25"/>
    <row r="213" s="16" customFormat="1" x14ac:dyDescent="0.25"/>
    <row r="214" s="16" customFormat="1" x14ac:dyDescent="0.25"/>
    <row r="215" s="16" customFormat="1" x14ac:dyDescent="0.25"/>
    <row r="216" s="16" customFormat="1" x14ac:dyDescent="0.25"/>
    <row r="217" s="16" customFormat="1" x14ac:dyDescent="0.25"/>
    <row r="218" s="16" customFormat="1" x14ac:dyDescent="0.25"/>
    <row r="219" s="16" customFormat="1" x14ac:dyDescent="0.25"/>
    <row r="220" s="16" customFormat="1" x14ac:dyDescent="0.25"/>
    <row r="221" s="16" customFormat="1" x14ac:dyDescent="0.25"/>
    <row r="222" s="16" customFormat="1" x14ac:dyDescent="0.25"/>
    <row r="223" s="16" customFormat="1" x14ac:dyDescent="0.25"/>
    <row r="224" s="16" customFormat="1" x14ac:dyDescent="0.25"/>
    <row r="225" s="16" customFormat="1" x14ac:dyDescent="0.25"/>
    <row r="226" s="16" customFormat="1" x14ac:dyDescent="0.25"/>
    <row r="227" s="16" customFormat="1" x14ac:dyDescent="0.25"/>
    <row r="228" s="16" customFormat="1" x14ac:dyDescent="0.25"/>
    <row r="229" s="16" customFormat="1" x14ac:dyDescent="0.25"/>
    <row r="230" s="16" customFormat="1" x14ac:dyDescent="0.25"/>
    <row r="231" s="16" customFormat="1" x14ac:dyDescent="0.25"/>
    <row r="232" s="16" customFormat="1" x14ac:dyDescent="0.25"/>
    <row r="233" s="16" customFormat="1" x14ac:dyDescent="0.25"/>
    <row r="234" s="16" customFormat="1" x14ac:dyDescent="0.25"/>
    <row r="235" s="16" customFormat="1" x14ac:dyDescent="0.25"/>
    <row r="236" s="16" customFormat="1" x14ac:dyDescent="0.25"/>
    <row r="237" s="16" customFormat="1" x14ac:dyDescent="0.25"/>
    <row r="238" s="16" customFormat="1" x14ac:dyDescent="0.25"/>
    <row r="239" s="16" customFormat="1" x14ac:dyDescent="0.25"/>
    <row r="240" s="16" customFormat="1" x14ac:dyDescent="0.25"/>
    <row r="241" s="16" customFormat="1" x14ac:dyDescent="0.25"/>
    <row r="242" s="16" customFormat="1" x14ac:dyDescent="0.25"/>
    <row r="243" s="16" customFormat="1" x14ac:dyDescent="0.25"/>
    <row r="244" s="16" customFormat="1" x14ac:dyDescent="0.25"/>
    <row r="245" s="16" customFormat="1" x14ac:dyDescent="0.25"/>
    <row r="246" s="16" customFormat="1" x14ac:dyDescent="0.25"/>
    <row r="247" s="16" customFormat="1" x14ac:dyDescent="0.25"/>
    <row r="248" s="16" customFormat="1" x14ac:dyDescent="0.25"/>
    <row r="249" s="16" customFormat="1" x14ac:dyDescent="0.25"/>
    <row r="250" s="16" customFormat="1" x14ac:dyDescent="0.25"/>
    <row r="251" s="16" customFormat="1" x14ac:dyDescent="0.25"/>
    <row r="252" s="16" customFormat="1" x14ac:dyDescent="0.25"/>
    <row r="253" s="16" customFormat="1" x14ac:dyDescent="0.25"/>
    <row r="254" s="16" customFormat="1" x14ac:dyDescent="0.25"/>
    <row r="255" s="16" customFormat="1" x14ac:dyDescent="0.25"/>
    <row r="256" s="16" customFormat="1" x14ac:dyDescent="0.25"/>
    <row r="257" s="16" customFormat="1" x14ac:dyDescent="0.25"/>
    <row r="258" s="16" customFormat="1" x14ac:dyDescent="0.25"/>
    <row r="259" s="16" customFormat="1" x14ac:dyDescent="0.25"/>
    <row r="260" s="16" customFormat="1" x14ac:dyDescent="0.25"/>
    <row r="261" s="16" customFormat="1" x14ac:dyDescent="0.25"/>
    <row r="262" s="16" customFormat="1" x14ac:dyDescent="0.25"/>
    <row r="263" s="16" customFormat="1" x14ac:dyDescent="0.25"/>
    <row r="264" s="16" customFormat="1" x14ac:dyDescent="0.25"/>
    <row r="265" s="16" customFormat="1" x14ac:dyDescent="0.25"/>
    <row r="266" s="16" customFormat="1" x14ac:dyDescent="0.25"/>
    <row r="267" s="16" customFormat="1" x14ac:dyDescent="0.25"/>
    <row r="268" s="16" customFormat="1" x14ac:dyDescent="0.25"/>
    <row r="269" s="16" customFormat="1" x14ac:dyDescent="0.25"/>
    <row r="270" s="16" customFormat="1" x14ac:dyDescent="0.25"/>
    <row r="271" s="16" customFormat="1" x14ac:dyDescent="0.25"/>
    <row r="272" s="16" customFormat="1" x14ac:dyDescent="0.25"/>
    <row r="273" s="16" customFormat="1" x14ac:dyDescent="0.25"/>
    <row r="274" s="16" customFormat="1" x14ac:dyDescent="0.25"/>
    <row r="275" s="16" customFormat="1" x14ac:dyDescent="0.25"/>
    <row r="276" s="16" customFormat="1" x14ac:dyDescent="0.25"/>
    <row r="277" s="16" customFormat="1" x14ac:dyDescent="0.25"/>
    <row r="278" s="16" customFormat="1" x14ac:dyDescent="0.25"/>
    <row r="279" s="16" customFormat="1" x14ac:dyDescent="0.25"/>
    <row r="280" s="16" customFormat="1" x14ac:dyDescent="0.25"/>
    <row r="281" s="16" customFormat="1" x14ac:dyDescent="0.25"/>
    <row r="282" s="16" customFormat="1" x14ac:dyDescent="0.25"/>
    <row r="283" s="16" customFormat="1" x14ac:dyDescent="0.25"/>
    <row r="284" s="16" customFormat="1" x14ac:dyDescent="0.25"/>
    <row r="285" s="16" customFormat="1" x14ac:dyDescent="0.25"/>
    <row r="286" s="16" customFormat="1" x14ac:dyDescent="0.25"/>
    <row r="287" s="16" customFormat="1" x14ac:dyDescent="0.25"/>
    <row r="288" s="16" customFormat="1" x14ac:dyDescent="0.25"/>
    <row r="289" s="16" customFormat="1" x14ac:dyDescent="0.25"/>
    <row r="290" s="16" customFormat="1" x14ac:dyDescent="0.25"/>
    <row r="291" s="16" customFormat="1" x14ac:dyDescent="0.25"/>
    <row r="292" s="16" customFormat="1" x14ac:dyDescent="0.25"/>
    <row r="293" s="16" customFormat="1" x14ac:dyDescent="0.25"/>
    <row r="294" s="16" customFormat="1" x14ac:dyDescent="0.25"/>
    <row r="295" s="16" customFormat="1" x14ac:dyDescent="0.25"/>
    <row r="296" s="16" customFormat="1" x14ac:dyDescent="0.25"/>
    <row r="297" s="16" customFormat="1" x14ac:dyDescent="0.25"/>
    <row r="298" s="16" customFormat="1" x14ac:dyDescent="0.25"/>
    <row r="299" s="16" customFormat="1" x14ac:dyDescent="0.25"/>
    <row r="300" s="16" customFormat="1" x14ac:dyDescent="0.25"/>
    <row r="301" s="16" customFormat="1" x14ac:dyDescent="0.25"/>
    <row r="302" s="16" customFormat="1" x14ac:dyDescent="0.25"/>
    <row r="303" s="16" customFormat="1" x14ac:dyDescent="0.25"/>
    <row r="304" s="16" customFormat="1" x14ac:dyDescent="0.25"/>
    <row r="305" s="16" customFormat="1" x14ac:dyDescent="0.25"/>
    <row r="306" s="16" customFormat="1" x14ac:dyDescent="0.25"/>
    <row r="307" s="16" customFormat="1" x14ac:dyDescent="0.25"/>
    <row r="308" s="16" customFormat="1" x14ac:dyDescent="0.25"/>
    <row r="309" s="16" customFormat="1" x14ac:dyDescent="0.25"/>
    <row r="310" s="16" customFormat="1" x14ac:dyDescent="0.25"/>
    <row r="311" s="16" customFormat="1" x14ac:dyDescent="0.25"/>
    <row r="312" s="16" customFormat="1" x14ac:dyDescent="0.25"/>
    <row r="313" s="16" customFormat="1" x14ac:dyDescent="0.25"/>
    <row r="314" s="16" customFormat="1" x14ac:dyDescent="0.25"/>
    <row r="315" s="16" customFormat="1" x14ac:dyDescent="0.25"/>
    <row r="316" s="16" customFormat="1" x14ac:dyDescent="0.25"/>
    <row r="317" s="16" customFormat="1" x14ac:dyDescent="0.25"/>
    <row r="318" s="16" customFormat="1" x14ac:dyDescent="0.25"/>
    <row r="319" s="16" customFormat="1" x14ac:dyDescent="0.25"/>
    <row r="320" s="16" customFormat="1" x14ac:dyDescent="0.25"/>
    <row r="321" s="16" customFormat="1" x14ac:dyDescent="0.25"/>
    <row r="322" s="16" customFormat="1" x14ac:dyDescent="0.25"/>
    <row r="323" s="16" customFormat="1" x14ac:dyDescent="0.25"/>
    <row r="324" s="16" customFormat="1" x14ac:dyDescent="0.25"/>
    <row r="325" s="16" customFormat="1" x14ac:dyDescent="0.25"/>
    <row r="326" s="16" customFormat="1" x14ac:dyDescent="0.25"/>
    <row r="327" s="16" customFormat="1" x14ac:dyDescent="0.25"/>
    <row r="328" s="16" customFormat="1" x14ac:dyDescent="0.25"/>
    <row r="329" s="16" customFormat="1" x14ac:dyDescent="0.25"/>
    <row r="330" s="16" customFormat="1" x14ac:dyDescent="0.25"/>
    <row r="331" s="16" customFormat="1" x14ac:dyDescent="0.25"/>
    <row r="332" s="16" customFormat="1" x14ac:dyDescent="0.25"/>
    <row r="333" s="16" customFormat="1" x14ac:dyDescent="0.25"/>
    <row r="334" s="16" customFormat="1" x14ac:dyDescent="0.25"/>
    <row r="335" s="16" customFormat="1" x14ac:dyDescent="0.25"/>
    <row r="336" s="16" customFormat="1" x14ac:dyDescent="0.25"/>
    <row r="337" s="16" customFormat="1" x14ac:dyDescent="0.25"/>
    <row r="338" s="16" customFormat="1" x14ac:dyDescent="0.25"/>
    <row r="339" s="16" customFormat="1" x14ac:dyDescent="0.25"/>
    <row r="340" s="16" customFormat="1" x14ac:dyDescent="0.25"/>
    <row r="341" s="16" customFormat="1" x14ac:dyDescent="0.25"/>
    <row r="342" s="16" customFormat="1" x14ac:dyDescent="0.25"/>
    <row r="343" s="16" customFormat="1" x14ac:dyDescent="0.25"/>
    <row r="344" s="16" customFormat="1" x14ac:dyDescent="0.25"/>
    <row r="345" s="16" customFormat="1" x14ac:dyDescent="0.25"/>
    <row r="346" s="16" customFormat="1" x14ac:dyDescent="0.25"/>
    <row r="347" s="16" customFormat="1" x14ac:dyDescent="0.25"/>
    <row r="348" s="16" customFormat="1" x14ac:dyDescent="0.25"/>
    <row r="349" s="16" customFormat="1" x14ac:dyDescent="0.25"/>
    <row r="350" s="16" customFormat="1" x14ac:dyDescent="0.25"/>
    <row r="351" s="16" customFormat="1" x14ac:dyDescent="0.25"/>
    <row r="352" s="16" customFormat="1" x14ac:dyDescent="0.25"/>
    <row r="353" s="16" customFormat="1" x14ac:dyDescent="0.25"/>
    <row r="354" s="16" customFormat="1" x14ac:dyDescent="0.25"/>
    <row r="355" s="16" customFormat="1" x14ac:dyDescent="0.25"/>
    <row r="356" s="16" customFormat="1" x14ac:dyDescent="0.25"/>
    <row r="357" s="16" customFormat="1" x14ac:dyDescent="0.25"/>
    <row r="358" s="16" customFormat="1" x14ac:dyDescent="0.25"/>
    <row r="359" s="16" customFormat="1" x14ac:dyDescent="0.25"/>
    <row r="360" s="16" customFormat="1" x14ac:dyDescent="0.25"/>
    <row r="361" s="16" customFormat="1" x14ac:dyDescent="0.25"/>
    <row r="362" s="16" customFormat="1" x14ac:dyDescent="0.25"/>
    <row r="363" s="16" customFormat="1" x14ac:dyDescent="0.25"/>
    <row r="364" s="16" customFormat="1" x14ac:dyDescent="0.25"/>
    <row r="365" s="16" customFormat="1" x14ac:dyDescent="0.25"/>
    <row r="366" s="16" customFormat="1" x14ac:dyDescent="0.25"/>
    <row r="367" s="16" customFormat="1" x14ac:dyDescent="0.25"/>
    <row r="368" s="16" customFormat="1" x14ac:dyDescent="0.25"/>
    <row r="369" s="16" customFormat="1" x14ac:dyDescent="0.25"/>
    <row r="370" s="16" customFormat="1" x14ac:dyDescent="0.25"/>
    <row r="371" s="16" customFormat="1" x14ac:dyDescent="0.25"/>
    <row r="372" s="16" customFormat="1" x14ac:dyDescent="0.25"/>
    <row r="373" s="16" customFormat="1" x14ac:dyDescent="0.25"/>
    <row r="374" s="16" customFormat="1" x14ac:dyDescent="0.25"/>
    <row r="375" s="16" customFormat="1" x14ac:dyDescent="0.25"/>
    <row r="376" s="16" customFormat="1" x14ac:dyDescent="0.25"/>
    <row r="377" s="16" customFormat="1" x14ac:dyDescent="0.25"/>
    <row r="378" s="16" customFormat="1" x14ac:dyDescent="0.25"/>
    <row r="379" s="16" customFormat="1" x14ac:dyDescent="0.25"/>
    <row r="380" s="16" customFormat="1" x14ac:dyDescent="0.25"/>
    <row r="381" s="16" customFormat="1" x14ac:dyDescent="0.25"/>
    <row r="382" s="16" customFormat="1" x14ac:dyDescent="0.25"/>
    <row r="383" s="16" customFormat="1" x14ac:dyDescent="0.25"/>
    <row r="384" s="16" customFormat="1" x14ac:dyDescent="0.25"/>
    <row r="385" s="16" customFormat="1" x14ac:dyDescent="0.25"/>
    <row r="386" s="16" customFormat="1" x14ac:dyDescent="0.25"/>
    <row r="387" s="16" customFormat="1" x14ac:dyDescent="0.25"/>
    <row r="388" s="16" customFormat="1" x14ac:dyDescent="0.25"/>
    <row r="389" s="16" customFormat="1" x14ac:dyDescent="0.25"/>
    <row r="390" s="16" customFormat="1" x14ac:dyDescent="0.25"/>
    <row r="391" s="16" customFormat="1" x14ac:dyDescent="0.25"/>
    <row r="392" s="16" customFormat="1" x14ac:dyDescent="0.25"/>
    <row r="393" s="16" customFormat="1" x14ac:dyDescent="0.25"/>
    <row r="394" s="16" customFormat="1" x14ac:dyDescent="0.25"/>
    <row r="395" s="16" customFormat="1" x14ac:dyDescent="0.25"/>
    <row r="396" s="16" customFormat="1" x14ac:dyDescent="0.25"/>
    <row r="397" s="16" customFormat="1" x14ac:dyDescent="0.25"/>
    <row r="398" s="16" customFormat="1" x14ac:dyDescent="0.25"/>
    <row r="399" s="16" customFormat="1" x14ac:dyDescent="0.25"/>
    <row r="400" s="16" customFormat="1" x14ac:dyDescent="0.25"/>
    <row r="401" s="16" customFormat="1" x14ac:dyDescent="0.25"/>
    <row r="402" s="16" customFormat="1" x14ac:dyDescent="0.25"/>
    <row r="403" s="16" customFormat="1" x14ac:dyDescent="0.25"/>
    <row r="404" s="16" customFormat="1" x14ac:dyDescent="0.25"/>
    <row r="405" s="16" customFormat="1" x14ac:dyDescent="0.25"/>
    <row r="406" s="16" customFormat="1" x14ac:dyDescent="0.25"/>
    <row r="407" s="16" customFormat="1" x14ac:dyDescent="0.25"/>
    <row r="408" s="16" customFormat="1" x14ac:dyDescent="0.25"/>
    <row r="409" s="16" customFormat="1" x14ac:dyDescent="0.25"/>
    <row r="410" s="16" customFormat="1" x14ac:dyDescent="0.25"/>
    <row r="411" s="16" customFormat="1" x14ac:dyDescent="0.25"/>
    <row r="412" s="16" customFormat="1" x14ac:dyDescent="0.25"/>
    <row r="413" s="16" customFormat="1" x14ac:dyDescent="0.25"/>
    <row r="414" s="16" customFormat="1" x14ac:dyDescent="0.25"/>
    <row r="415" s="16" customFormat="1" x14ac:dyDescent="0.25"/>
    <row r="416" s="16" customFormat="1" x14ac:dyDescent="0.25"/>
    <row r="417" s="16" customFormat="1" x14ac:dyDescent="0.25"/>
    <row r="418" s="16" customFormat="1" x14ac:dyDescent="0.25"/>
    <row r="419" s="16" customFormat="1" x14ac:dyDescent="0.25"/>
    <row r="420" s="16" customFormat="1" x14ac:dyDescent="0.25"/>
    <row r="421" s="16" customFormat="1" x14ac:dyDescent="0.25"/>
    <row r="422" s="16" customFormat="1" x14ac:dyDescent="0.25"/>
    <row r="423" s="16" customFormat="1" x14ac:dyDescent="0.25"/>
    <row r="424" s="16" customFormat="1" x14ac:dyDescent="0.25"/>
    <row r="425" s="16" customFormat="1" x14ac:dyDescent="0.25"/>
    <row r="426" s="16" customFormat="1" x14ac:dyDescent="0.25"/>
    <row r="427" s="16" customFormat="1" x14ac:dyDescent="0.25"/>
    <row r="428" s="16" customFormat="1" x14ac:dyDescent="0.25"/>
    <row r="429" s="16" customFormat="1" x14ac:dyDescent="0.25"/>
    <row r="430" s="16" customFormat="1" x14ac:dyDescent="0.25"/>
    <row r="431" s="16" customFormat="1" x14ac:dyDescent="0.25"/>
    <row r="432" s="16" customFormat="1" x14ac:dyDescent="0.25"/>
    <row r="433" s="16" customFormat="1" x14ac:dyDescent="0.25"/>
    <row r="434" s="16" customFormat="1" x14ac:dyDescent="0.25"/>
    <row r="435" s="16" customFormat="1" x14ac:dyDescent="0.25"/>
    <row r="436" s="16" customFormat="1" x14ac:dyDescent="0.25"/>
    <row r="437" s="16" customFormat="1" x14ac:dyDescent="0.25"/>
    <row r="438" s="16" customFormat="1" x14ac:dyDescent="0.25"/>
    <row r="439" s="16" customFormat="1" x14ac:dyDescent="0.25"/>
    <row r="440" s="16" customFormat="1" x14ac:dyDescent="0.25"/>
    <row r="441" s="16" customFormat="1" x14ac:dyDescent="0.25"/>
    <row r="442" s="16" customFormat="1" x14ac:dyDescent="0.25"/>
    <row r="443" s="16" customFormat="1" x14ac:dyDescent="0.25"/>
    <row r="444" s="16" customFormat="1" x14ac:dyDescent="0.25"/>
    <row r="445" s="16" customFormat="1" x14ac:dyDescent="0.25"/>
    <row r="446" s="16" customFormat="1" x14ac:dyDescent="0.25"/>
    <row r="447" s="16" customFormat="1" x14ac:dyDescent="0.25"/>
    <row r="448" s="16" customFormat="1" x14ac:dyDescent="0.25"/>
    <row r="449" s="16" customFormat="1" x14ac:dyDescent="0.25"/>
    <row r="450" s="16" customFormat="1" x14ac:dyDescent="0.25"/>
    <row r="451" s="16" customFormat="1" x14ac:dyDescent="0.25"/>
    <row r="452" s="16" customFormat="1" x14ac:dyDescent="0.25"/>
    <row r="453" s="16" customFormat="1" x14ac:dyDescent="0.25"/>
    <row r="454" s="16" customFormat="1" x14ac:dyDescent="0.25"/>
    <row r="455" s="16" customFormat="1" x14ac:dyDescent="0.25"/>
    <row r="456" s="16" customFormat="1" x14ac:dyDescent="0.25"/>
    <row r="457" s="18" customFormat="1" x14ac:dyDescent="0.25"/>
    <row r="458" s="18" customFormat="1" x14ac:dyDescent="0.25"/>
    <row r="459" s="18" customFormat="1" x14ac:dyDescent="0.25"/>
    <row r="460" s="18" customFormat="1" x14ac:dyDescent="0.25"/>
    <row r="461" s="18" customFormat="1" x14ac:dyDescent="0.25"/>
    <row r="462" s="18" customFormat="1" x14ac:dyDescent="0.25"/>
    <row r="463" s="18" customFormat="1" x14ac:dyDescent="0.25"/>
    <row r="464" s="18" customFormat="1" x14ac:dyDescent="0.25"/>
    <row r="465" s="18" customFormat="1" x14ac:dyDescent="0.25"/>
    <row r="466" s="18" customFormat="1" x14ac:dyDescent="0.25"/>
    <row r="467" s="18" customFormat="1" x14ac:dyDescent="0.25"/>
    <row r="468" s="18" customFormat="1" x14ac:dyDescent="0.25"/>
    <row r="469" s="18" customFormat="1" x14ac:dyDescent="0.25"/>
    <row r="470" s="18" customFormat="1" x14ac:dyDescent="0.25"/>
    <row r="471" s="18" customFormat="1" x14ac:dyDescent="0.25"/>
    <row r="472" s="18" customFormat="1" x14ac:dyDescent="0.25"/>
    <row r="473" s="18" customFormat="1" x14ac:dyDescent="0.25"/>
    <row r="474" s="18" customFormat="1" x14ac:dyDescent="0.25"/>
    <row r="475" s="18" customFormat="1" x14ac:dyDescent="0.25"/>
    <row r="476" s="18" customFormat="1" x14ac:dyDescent="0.25"/>
    <row r="477" s="18" customFormat="1" x14ac:dyDescent="0.25"/>
    <row r="478" s="18" customFormat="1" x14ac:dyDescent="0.25"/>
    <row r="479" s="18" customFormat="1" x14ac:dyDescent="0.25"/>
    <row r="480" s="18" customFormat="1" x14ac:dyDescent="0.25"/>
    <row r="481" s="18" customFormat="1" x14ac:dyDescent="0.25"/>
    <row r="482" s="18" customFormat="1" x14ac:dyDescent="0.25"/>
    <row r="483" s="18" customFormat="1" x14ac:dyDescent="0.25"/>
    <row r="484" s="18" customFormat="1" x14ac:dyDescent="0.25"/>
    <row r="485" s="18" customFormat="1" x14ac:dyDescent="0.25"/>
    <row r="486" s="18" customFormat="1" x14ac:dyDescent="0.25"/>
    <row r="487" s="18" customFormat="1" x14ac:dyDescent="0.25"/>
    <row r="488" s="18" customFormat="1" x14ac:dyDescent="0.25"/>
    <row r="489" s="18" customFormat="1" x14ac:dyDescent="0.25"/>
    <row r="490" s="18" customFormat="1" x14ac:dyDescent="0.25"/>
    <row r="491" s="18" customFormat="1" x14ac:dyDescent="0.25"/>
    <row r="492" s="18" customFormat="1" x14ac:dyDescent="0.25"/>
    <row r="493" s="18" customFormat="1" x14ac:dyDescent="0.25"/>
    <row r="494" s="18" customFormat="1" x14ac:dyDescent="0.25"/>
    <row r="495" s="18" customFormat="1" x14ac:dyDescent="0.25"/>
    <row r="496" s="18" customFormat="1" x14ac:dyDescent="0.25"/>
    <row r="497" s="18" customFormat="1" x14ac:dyDescent="0.25"/>
    <row r="498" s="18" customFormat="1" x14ac:dyDescent="0.25"/>
    <row r="499" s="18" customFormat="1" x14ac:dyDescent="0.25"/>
    <row r="500" s="18" customFormat="1" x14ac:dyDescent="0.25"/>
    <row r="501" s="18" customFormat="1" x14ac:dyDescent="0.25"/>
    <row r="502" s="18" customFormat="1" x14ac:dyDescent="0.25"/>
    <row r="503" s="18" customFormat="1" x14ac:dyDescent="0.25"/>
    <row r="504" s="18" customFormat="1" x14ac:dyDescent="0.25"/>
    <row r="505" s="18" customFormat="1" x14ac:dyDescent="0.25"/>
    <row r="506" s="18" customFormat="1" x14ac:dyDescent="0.25"/>
    <row r="507" s="18" customFormat="1" x14ac:dyDescent="0.25"/>
    <row r="508" s="18" customFormat="1" x14ac:dyDescent="0.25"/>
    <row r="509" s="18" customFormat="1" x14ac:dyDescent="0.25"/>
    <row r="510" s="18" customFormat="1" x14ac:dyDescent="0.25"/>
    <row r="511" s="18" customFormat="1" x14ac:dyDescent="0.25"/>
    <row r="512" s="18" customFormat="1" x14ac:dyDescent="0.25"/>
    <row r="513" s="18" customFormat="1" x14ac:dyDescent="0.25"/>
    <row r="514" s="18" customFormat="1" x14ac:dyDescent="0.25"/>
    <row r="515" s="18" customFormat="1" x14ac:dyDescent="0.25"/>
    <row r="516" s="18" customFormat="1" x14ac:dyDescent="0.25"/>
    <row r="517" s="18" customFormat="1" x14ac:dyDescent="0.25"/>
    <row r="518" s="18" customFormat="1" x14ac:dyDescent="0.25"/>
    <row r="519" s="18" customFormat="1" x14ac:dyDescent="0.25"/>
    <row r="520" s="18" customFormat="1" x14ac:dyDescent="0.25"/>
    <row r="521" s="18" customFormat="1" x14ac:dyDescent="0.25"/>
    <row r="522" s="18" customFormat="1" x14ac:dyDescent="0.25"/>
    <row r="523" s="18" customFormat="1" x14ac:dyDescent="0.25"/>
    <row r="524" s="18" customFormat="1" x14ac:dyDescent="0.25"/>
    <row r="525" s="18" customFormat="1" x14ac:dyDescent="0.25"/>
    <row r="526" s="18" customFormat="1" x14ac:dyDescent="0.25"/>
    <row r="527" s="18" customFormat="1" x14ac:dyDescent="0.25"/>
    <row r="528" s="16" customFormat="1" x14ac:dyDescent="0.25"/>
    <row r="529" s="16" customFormat="1" x14ac:dyDescent="0.25"/>
    <row r="530" s="16" customFormat="1" x14ac:dyDescent="0.25"/>
    <row r="531" s="16" customFormat="1" x14ac:dyDescent="0.25"/>
    <row r="532" s="16" customFormat="1" x14ac:dyDescent="0.25"/>
    <row r="533" s="16" customFormat="1" x14ac:dyDescent="0.25"/>
    <row r="534" s="16" customFormat="1" x14ac:dyDescent="0.25"/>
    <row r="535" s="16" customFormat="1" x14ac:dyDescent="0.25"/>
    <row r="536" s="16" customFormat="1" x14ac:dyDescent="0.25"/>
    <row r="537" s="16" customFormat="1" x14ac:dyDescent="0.25"/>
    <row r="538" s="16" customFormat="1" x14ac:dyDescent="0.25"/>
    <row r="539" s="16" customFormat="1" x14ac:dyDescent="0.25"/>
    <row r="540" s="16" customFormat="1" x14ac:dyDescent="0.25"/>
    <row r="541" s="16" customFormat="1" x14ac:dyDescent="0.25"/>
    <row r="542" s="16" customFormat="1" x14ac:dyDescent="0.25"/>
    <row r="543" s="16" customFormat="1" x14ac:dyDescent="0.25"/>
    <row r="544" s="16" customFormat="1" x14ac:dyDescent="0.25"/>
    <row r="545" s="16" customFormat="1" x14ac:dyDescent="0.25"/>
    <row r="546" s="16" customFormat="1" x14ac:dyDescent="0.25"/>
    <row r="547" s="16" customFormat="1" x14ac:dyDescent="0.25"/>
    <row r="548" s="16" customFormat="1" x14ac:dyDescent="0.25"/>
    <row r="549" s="16" customFormat="1" x14ac:dyDescent="0.25"/>
    <row r="550" s="16" customFormat="1" x14ac:dyDescent="0.25"/>
    <row r="551" s="16" customFormat="1" x14ac:dyDescent="0.25"/>
    <row r="552" s="16" customFormat="1" x14ac:dyDescent="0.25"/>
    <row r="553" s="16" customFormat="1" x14ac:dyDescent="0.25"/>
    <row r="554" s="16" customFormat="1" x14ac:dyDescent="0.25"/>
    <row r="555" s="16" customFormat="1" x14ac:dyDescent="0.25"/>
    <row r="556" s="16" customFormat="1" x14ac:dyDescent="0.25"/>
    <row r="557" s="16" customFormat="1" x14ac:dyDescent="0.25"/>
    <row r="558" s="16" customFormat="1" x14ac:dyDescent="0.25"/>
    <row r="559" s="16" customFormat="1" x14ac:dyDescent="0.25"/>
    <row r="560" s="16" customFormat="1" x14ac:dyDescent="0.25"/>
    <row r="561" s="16" customFormat="1" x14ac:dyDescent="0.25"/>
    <row r="562" s="16" customFormat="1" x14ac:dyDescent="0.25"/>
    <row r="563" s="16" customFormat="1" x14ac:dyDescent="0.25"/>
    <row r="564" s="16" customFormat="1" x14ac:dyDescent="0.25"/>
    <row r="565" s="16" customFormat="1" x14ac:dyDescent="0.25"/>
    <row r="566" s="16" customFormat="1" x14ac:dyDescent="0.25"/>
    <row r="567" s="16" customFormat="1" x14ac:dyDescent="0.25"/>
    <row r="568" s="16" customFormat="1" x14ac:dyDescent="0.25"/>
    <row r="569" s="16" customFormat="1" x14ac:dyDescent="0.25"/>
    <row r="570" s="16" customFormat="1" x14ac:dyDescent="0.25"/>
    <row r="571" s="16" customFormat="1" x14ac:dyDescent="0.25"/>
    <row r="572" s="16" customFormat="1" x14ac:dyDescent="0.25"/>
    <row r="573" s="16" customFormat="1" x14ac:dyDescent="0.25"/>
    <row r="574" s="16" customFormat="1" x14ac:dyDescent="0.25"/>
    <row r="575" s="16" customFormat="1" x14ac:dyDescent="0.25"/>
    <row r="576" s="16" customFormat="1" x14ac:dyDescent="0.25"/>
    <row r="577" s="16" customFormat="1" x14ac:dyDescent="0.25"/>
    <row r="578" s="16" customFormat="1" x14ac:dyDescent="0.25"/>
    <row r="579" s="16" customFormat="1" x14ac:dyDescent="0.25"/>
    <row r="580" s="16" customFormat="1" x14ac:dyDescent="0.25"/>
    <row r="581" s="16" customFormat="1" x14ac:dyDescent="0.25"/>
    <row r="582" s="16" customFormat="1" x14ac:dyDescent="0.25"/>
    <row r="583" s="16" customFormat="1" x14ac:dyDescent="0.25"/>
    <row r="584" s="16" customFormat="1" x14ac:dyDescent="0.25"/>
    <row r="585" s="16" customFormat="1" x14ac:dyDescent="0.25"/>
    <row r="586" s="16" customFormat="1" x14ac:dyDescent="0.25"/>
    <row r="587" s="16" customFormat="1" x14ac:dyDescent="0.25"/>
    <row r="588" s="16" customFormat="1" x14ac:dyDescent="0.25"/>
    <row r="589" s="16" customFormat="1" x14ac:dyDescent="0.25"/>
    <row r="590" s="16" customFormat="1" x14ac:dyDescent="0.25"/>
    <row r="591" s="16" customFormat="1" x14ac:dyDescent="0.25"/>
    <row r="592" s="16" customFormat="1" x14ac:dyDescent="0.25"/>
    <row r="593" s="16" customFormat="1" x14ac:dyDescent="0.25"/>
    <row r="594" s="16" customFormat="1" x14ac:dyDescent="0.25"/>
    <row r="595" s="16" customFormat="1" x14ac:dyDescent="0.25"/>
    <row r="596" s="16" customFormat="1" x14ac:dyDescent="0.25"/>
    <row r="597" s="16" customFormat="1" x14ac:dyDescent="0.25"/>
    <row r="598" s="16" customFormat="1" x14ac:dyDescent="0.25"/>
    <row r="599" s="16" customFormat="1" x14ac:dyDescent="0.25"/>
    <row r="600" s="16" customFormat="1" x14ac:dyDescent="0.25"/>
    <row r="601" s="16" customFormat="1" x14ac:dyDescent="0.25"/>
    <row r="602" s="16" customFormat="1" x14ac:dyDescent="0.25"/>
    <row r="603" s="16" customFormat="1" x14ac:dyDescent="0.25"/>
    <row r="604" s="16" customFormat="1" x14ac:dyDescent="0.25"/>
    <row r="605" s="16" customFormat="1" x14ac:dyDescent="0.25"/>
    <row r="606" s="16" customFormat="1" x14ac:dyDescent="0.25"/>
    <row r="607" s="16" customFormat="1" x14ac:dyDescent="0.25"/>
    <row r="608" s="16" customFormat="1" x14ac:dyDescent="0.25"/>
    <row r="609" s="16" customFormat="1" x14ac:dyDescent="0.25"/>
    <row r="610" s="16" customFormat="1" x14ac:dyDescent="0.25"/>
    <row r="611" s="16" customFormat="1" x14ac:dyDescent="0.25"/>
    <row r="612" s="16" customFormat="1" x14ac:dyDescent="0.25"/>
    <row r="613" s="16" customFormat="1" x14ac:dyDescent="0.25"/>
    <row r="614" s="16" customFormat="1" x14ac:dyDescent="0.25"/>
    <row r="615" s="16" customFormat="1" x14ac:dyDescent="0.25"/>
    <row r="616" s="16" customFormat="1" x14ac:dyDescent="0.25"/>
    <row r="617" s="16" customFormat="1" x14ac:dyDescent="0.25"/>
    <row r="618" s="16" customFormat="1" x14ac:dyDescent="0.25"/>
    <row r="619" s="16" customFormat="1" x14ac:dyDescent="0.25"/>
    <row r="620" s="16" customFormat="1" x14ac:dyDescent="0.25"/>
    <row r="621" s="16" customFormat="1" x14ac:dyDescent="0.25"/>
    <row r="622" s="16" customFormat="1" x14ac:dyDescent="0.25"/>
    <row r="623" s="16" customFormat="1" x14ac:dyDescent="0.25"/>
    <row r="624" s="16" customFormat="1" x14ac:dyDescent="0.25"/>
    <row r="625" s="16" customFormat="1" x14ac:dyDescent="0.25"/>
    <row r="626" s="16" customFormat="1" x14ac:dyDescent="0.25"/>
    <row r="627" s="16" customFormat="1" x14ac:dyDescent="0.25"/>
    <row r="628" s="16" customFormat="1" x14ac:dyDescent="0.25"/>
    <row r="629" s="16" customFormat="1" x14ac:dyDescent="0.25"/>
    <row r="630" s="16" customFormat="1" x14ac:dyDescent="0.25"/>
    <row r="631" s="16" customFormat="1" x14ac:dyDescent="0.25"/>
    <row r="632" s="16" customFormat="1" x14ac:dyDescent="0.25"/>
    <row r="633" s="16" customFormat="1" x14ac:dyDescent="0.25"/>
    <row r="634" s="16" customFormat="1" x14ac:dyDescent="0.25"/>
    <row r="635" s="16" customFormat="1" x14ac:dyDescent="0.25"/>
    <row r="636" s="16" customFormat="1" x14ac:dyDescent="0.25"/>
    <row r="637" s="16" customFormat="1" x14ac:dyDescent="0.25"/>
    <row r="638" s="16" customFormat="1" x14ac:dyDescent="0.25"/>
    <row r="639" s="16" customFormat="1" x14ac:dyDescent="0.25"/>
    <row r="640" s="16" customFormat="1" x14ac:dyDescent="0.25"/>
    <row r="641" s="16" customFormat="1" x14ac:dyDescent="0.25"/>
    <row r="642" s="16" customFormat="1" x14ac:dyDescent="0.25"/>
    <row r="643" s="16" customFormat="1" x14ac:dyDescent="0.25"/>
    <row r="644" s="16" customFormat="1" x14ac:dyDescent="0.25"/>
    <row r="645" s="16" customFormat="1" x14ac:dyDescent="0.25"/>
    <row r="646" s="16" customFormat="1" x14ac:dyDescent="0.25"/>
    <row r="647" s="16" customFormat="1" x14ac:dyDescent="0.25"/>
    <row r="648" s="16" customFormat="1" x14ac:dyDescent="0.25"/>
    <row r="649" s="16" customFormat="1" x14ac:dyDescent="0.25"/>
    <row r="650" s="16" customFormat="1" x14ac:dyDescent="0.25"/>
    <row r="651" s="16" customFormat="1" x14ac:dyDescent="0.25"/>
    <row r="652" s="16" customFormat="1" x14ac:dyDescent="0.25"/>
    <row r="653" s="16" customFormat="1" x14ac:dyDescent="0.25"/>
    <row r="654" s="16" customFormat="1" x14ac:dyDescent="0.25"/>
    <row r="655" s="16" customFormat="1" x14ac:dyDescent="0.25"/>
    <row r="656" s="16" customFormat="1" x14ac:dyDescent="0.25"/>
    <row r="657" s="16" customFormat="1" x14ac:dyDescent="0.25"/>
    <row r="658" s="16" customFormat="1" x14ac:dyDescent="0.25"/>
    <row r="659" s="16" customFormat="1" x14ac:dyDescent="0.25"/>
    <row r="660" s="16" customFormat="1" x14ac:dyDescent="0.25"/>
    <row r="661" s="16" customFormat="1" x14ac:dyDescent="0.25"/>
    <row r="662" s="16" customFormat="1" x14ac:dyDescent="0.25"/>
    <row r="663" s="16" customFormat="1" x14ac:dyDescent="0.25"/>
    <row r="664" s="16" customFormat="1" x14ac:dyDescent="0.25"/>
    <row r="665" s="16" customFormat="1" x14ac:dyDescent="0.25"/>
    <row r="666" s="16" customFormat="1" x14ac:dyDescent="0.25"/>
    <row r="667" s="16" customFormat="1" x14ac:dyDescent="0.25"/>
    <row r="668" s="16" customFormat="1" x14ac:dyDescent="0.25"/>
    <row r="669" s="16" customFormat="1" x14ac:dyDescent="0.25"/>
    <row r="670" s="16" customFormat="1" x14ac:dyDescent="0.25"/>
    <row r="671" s="16" customFormat="1" x14ac:dyDescent="0.25"/>
    <row r="672" s="16" customFormat="1" x14ac:dyDescent="0.25"/>
    <row r="673" s="16" customFormat="1" x14ac:dyDescent="0.25"/>
    <row r="674" s="16" customFormat="1" x14ac:dyDescent="0.25"/>
    <row r="675" s="16" customFormat="1" x14ac:dyDescent="0.25"/>
    <row r="676" s="16" customFormat="1" x14ac:dyDescent="0.25"/>
    <row r="677" s="16" customFormat="1" x14ac:dyDescent="0.25"/>
    <row r="678" s="16" customFormat="1" x14ac:dyDescent="0.25"/>
    <row r="679" s="16" customFormat="1" x14ac:dyDescent="0.25"/>
    <row r="680" s="16" customFormat="1" x14ac:dyDescent="0.25"/>
    <row r="681" s="16" customFormat="1" x14ac:dyDescent="0.25"/>
    <row r="682" s="16" customFormat="1" x14ac:dyDescent="0.25"/>
    <row r="683" s="16" customFormat="1" x14ac:dyDescent="0.25"/>
    <row r="684" s="16" customFormat="1" x14ac:dyDescent="0.25"/>
    <row r="685" s="16" customFormat="1" x14ac:dyDescent="0.25"/>
    <row r="686" s="16" customFormat="1" x14ac:dyDescent="0.25"/>
    <row r="687" s="16" customFormat="1" x14ac:dyDescent="0.25"/>
    <row r="688" s="16" customFormat="1" x14ac:dyDescent="0.25"/>
    <row r="689" s="16" customFormat="1" x14ac:dyDescent="0.25"/>
    <row r="690" s="16" customFormat="1" x14ac:dyDescent="0.25"/>
    <row r="691" s="16" customFormat="1" x14ac:dyDescent="0.25"/>
    <row r="692" s="16" customFormat="1" x14ac:dyDescent="0.25"/>
    <row r="693" s="16" customFormat="1" x14ac:dyDescent="0.25"/>
    <row r="694" s="16" customFormat="1" x14ac:dyDescent="0.25"/>
    <row r="695" s="16" customFormat="1" x14ac:dyDescent="0.25"/>
    <row r="696" s="16" customFormat="1" x14ac:dyDescent="0.25"/>
    <row r="697" s="16" customFormat="1" x14ac:dyDescent="0.25"/>
    <row r="698" s="16" customFormat="1" x14ac:dyDescent="0.25"/>
    <row r="699" s="16" customFormat="1" x14ac:dyDescent="0.25"/>
    <row r="700" s="16" customFormat="1" x14ac:dyDescent="0.25"/>
    <row r="701" s="16" customFormat="1" x14ac:dyDescent="0.25"/>
    <row r="702" s="16" customFormat="1" x14ac:dyDescent="0.25"/>
    <row r="703" s="16" customFormat="1" x14ac:dyDescent="0.25"/>
  </sheetData>
  <sheetProtection algorithmName="SHA-512" hashValue="ImpuaWi3vSI5GAJtbdkIa5+QYiZtgUaaF0gXvGRaFChi1kP817Y5jSV5XgdIvEDjt3jAM5peUvFEoI3MxmI3XA==" saltValue="lXyxj4XHGYFikrpIlgkKhw==" spinCount="100000" sheet="1" objects="1" scenarios="1"/>
  <protectedRanges>
    <protectedRange sqref="C6:C10" name="Oblast1_1"/>
  </protectedRanges>
  <mergeCells count="54">
    <mergeCell ref="H128:I128"/>
    <mergeCell ref="H99:I99"/>
    <mergeCell ref="H100:I100"/>
    <mergeCell ref="A101:A128"/>
    <mergeCell ref="B101:J101"/>
    <mergeCell ref="E102:J106"/>
    <mergeCell ref="B107:J107"/>
    <mergeCell ref="H108:J108"/>
    <mergeCell ref="G109:G117"/>
    <mergeCell ref="H112:J112"/>
    <mergeCell ref="H115:J115"/>
    <mergeCell ref="H116:I116"/>
    <mergeCell ref="H117:I117"/>
    <mergeCell ref="B118:J118"/>
    <mergeCell ref="H119:J119"/>
    <mergeCell ref="G120:G128"/>
    <mergeCell ref="H123:J123"/>
    <mergeCell ref="H126:J126"/>
    <mergeCell ref="H127:I127"/>
    <mergeCell ref="A74:A100"/>
    <mergeCell ref="B74:C74"/>
    <mergeCell ref="D74:E74"/>
    <mergeCell ref="F74:J78"/>
    <mergeCell ref="B79:J79"/>
    <mergeCell ref="H80:J80"/>
    <mergeCell ref="G81:G89"/>
    <mergeCell ref="H84:J84"/>
    <mergeCell ref="H87:J87"/>
    <mergeCell ref="H88:I88"/>
    <mergeCell ref="H89:I89"/>
    <mergeCell ref="B90:J90"/>
    <mergeCell ref="H91:J91"/>
    <mergeCell ref="G92:G100"/>
    <mergeCell ref="H95:J95"/>
    <mergeCell ref="H98:J98"/>
    <mergeCell ref="A62:A73"/>
    <mergeCell ref="F62:F64"/>
    <mergeCell ref="B65:E65"/>
    <mergeCell ref="F65:F67"/>
    <mergeCell ref="B68:E68"/>
    <mergeCell ref="E69:E73"/>
    <mergeCell ref="E12:L18"/>
    <mergeCell ref="B13:D18"/>
    <mergeCell ref="A52:A61"/>
    <mergeCell ref="E52:H52"/>
    <mergeCell ref="E53:F54"/>
    <mergeCell ref="E55:F56"/>
    <mergeCell ref="E57:F60"/>
    <mergeCell ref="A10:B10"/>
    <mergeCell ref="A1:M3"/>
    <mergeCell ref="B4:D5"/>
    <mergeCell ref="A6:B6"/>
    <mergeCell ref="A7:B7"/>
    <mergeCell ref="A8:B8"/>
  </mergeCells>
  <dataValidations count="2">
    <dataValidation type="list" allowBlank="1" showInputMessage="1" showErrorMessage="1" sqref="C7" xr:uid="{882C225D-10F1-46BF-9BD8-0B8E87FEFC8A}">
      <formula1>$G$55:$G$56</formula1>
    </dataValidation>
    <dataValidation type="list" allowBlank="1" showInputMessage="1" showErrorMessage="1" sqref="C10" xr:uid="{D4E5AFD4-89A3-45A7-B87B-63C4C618F3A7}">
      <formula1>$G$53:$G$54</formula1>
    </dataValidation>
  </dataValidations>
  <pageMargins left="0.25" right="0.25" top="0.75" bottom="0.75" header="0.3" footer="0.3"/>
  <pageSetup paperSize="9" scale="78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70430-EA7E-4E66-A8AC-17F61A6810D6}">
  <sheetPr codeName="List3">
    <pageSetUpPr fitToPage="1"/>
  </sheetPr>
  <dimension ref="A1:BT703"/>
  <sheetViews>
    <sheetView tabSelected="1" zoomScale="85" zoomScaleNormal="85" workbookViewId="0">
      <selection activeCell="C7" sqref="C7"/>
    </sheetView>
  </sheetViews>
  <sheetFormatPr defaultColWidth="9.140625" defaultRowHeight="15" x14ac:dyDescent="0.25"/>
  <cols>
    <col min="1" max="1" width="7.28515625" style="14" customWidth="1"/>
    <col min="2" max="2" width="44.85546875" style="14" customWidth="1"/>
    <col min="3" max="3" width="29.42578125" style="14" customWidth="1"/>
    <col min="4" max="4" width="12.5703125" style="14" customWidth="1"/>
    <col min="5" max="5" width="11.42578125" style="14" customWidth="1"/>
    <col min="6" max="9" width="9.140625" style="14"/>
    <col min="10" max="10" width="16.5703125" style="14" bestFit="1" customWidth="1"/>
    <col min="11" max="11" width="9.140625" style="14"/>
    <col min="12" max="12" width="6.5703125" style="14" customWidth="1"/>
    <col min="13" max="13" width="6.42578125" style="14" customWidth="1"/>
    <col min="14" max="15" width="9.140625" style="15"/>
    <col min="16" max="72" width="9.140625" style="16"/>
    <col min="73" max="16384" width="9.140625" style="14"/>
  </cols>
  <sheetData>
    <row r="1" spans="1:13" ht="9.9499999999999993" customHeight="1" x14ac:dyDescent="0.25">
      <c r="A1" s="51" t="s">
        <v>55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ht="9.9499999999999993" customHeight="1" x14ac:dyDescent="0.25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3" ht="9.9499999999999993" customHeight="1" thickBot="1" x14ac:dyDescent="0.3">
      <c r="A3" s="57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9"/>
    </row>
    <row r="4" spans="1:13" x14ac:dyDescent="0.25">
      <c r="A4" s="1"/>
      <c r="B4" s="60" t="s">
        <v>0</v>
      </c>
      <c r="C4" s="60"/>
      <c r="D4" s="60"/>
      <c r="E4" s="11"/>
      <c r="F4" s="11"/>
      <c r="G4" s="11"/>
      <c r="H4" s="11"/>
      <c r="I4" s="11"/>
      <c r="J4" s="11"/>
      <c r="K4" s="11"/>
      <c r="L4" s="11"/>
      <c r="M4" s="2"/>
    </row>
    <row r="5" spans="1:13" x14ac:dyDescent="0.25">
      <c r="A5" s="1"/>
      <c r="B5" s="60"/>
      <c r="C5" s="60"/>
      <c r="D5" s="60"/>
      <c r="E5" s="11"/>
      <c r="F5" s="11"/>
      <c r="G5" s="11"/>
      <c r="H5" s="11"/>
      <c r="I5" s="11"/>
      <c r="J5" s="11"/>
      <c r="K5" s="11"/>
      <c r="L5" s="11"/>
      <c r="M5" s="2"/>
    </row>
    <row r="6" spans="1:13" x14ac:dyDescent="0.25">
      <c r="A6" s="49" t="s">
        <v>1</v>
      </c>
      <c r="B6" s="50"/>
      <c r="C6" s="3">
        <v>-11</v>
      </c>
      <c r="D6" s="9" t="s">
        <v>2</v>
      </c>
      <c r="E6" s="11"/>
      <c r="F6" s="11"/>
      <c r="G6" s="11"/>
      <c r="H6" s="11"/>
      <c r="I6" s="11"/>
      <c r="J6" s="11"/>
      <c r="K6" s="11"/>
      <c r="L6" s="11"/>
      <c r="M6" s="2"/>
    </row>
    <row r="7" spans="1:13" x14ac:dyDescent="0.25">
      <c r="A7" s="49" t="s">
        <v>3</v>
      </c>
      <c r="B7" s="50"/>
      <c r="C7" s="3">
        <v>15</v>
      </c>
      <c r="D7" s="9" t="s">
        <v>2</v>
      </c>
      <c r="E7" s="11"/>
      <c r="F7" s="11"/>
      <c r="G7" s="11"/>
      <c r="H7" s="11"/>
      <c r="I7" s="11"/>
      <c r="J7" s="11"/>
      <c r="K7" s="11"/>
      <c r="L7" s="11"/>
      <c r="M7" s="2"/>
    </row>
    <row r="8" spans="1:13" x14ac:dyDescent="0.25">
      <c r="A8" s="49" t="s">
        <v>4</v>
      </c>
      <c r="B8" s="50"/>
      <c r="C8" s="3">
        <v>6</v>
      </c>
      <c r="D8" s="9" t="s">
        <v>5</v>
      </c>
      <c r="E8" s="11"/>
      <c r="F8" s="11"/>
      <c r="G8" s="11"/>
      <c r="H8" s="11"/>
      <c r="I8" s="11"/>
      <c r="J8" s="11"/>
      <c r="K8" s="11"/>
      <c r="L8" s="11"/>
      <c r="M8" s="2"/>
    </row>
    <row r="9" spans="1:13" x14ac:dyDescent="0.25">
      <c r="A9" s="12"/>
      <c r="B9" s="13" t="s">
        <v>6</v>
      </c>
      <c r="C9" s="3">
        <v>4</v>
      </c>
      <c r="D9" s="9" t="s">
        <v>7</v>
      </c>
      <c r="E9" s="11"/>
      <c r="F9" s="11"/>
      <c r="G9" s="11"/>
      <c r="H9" s="11"/>
      <c r="I9" s="11"/>
      <c r="J9" s="11"/>
      <c r="K9" s="11"/>
      <c r="L9" s="11"/>
      <c r="M9" s="2"/>
    </row>
    <row r="10" spans="1:13" x14ac:dyDescent="0.25">
      <c r="A10" s="49" t="s">
        <v>8</v>
      </c>
      <c r="B10" s="50"/>
      <c r="C10" s="3" t="s">
        <v>9</v>
      </c>
      <c r="D10" s="9" t="s">
        <v>7</v>
      </c>
      <c r="E10" s="11"/>
      <c r="F10" s="11"/>
      <c r="G10" s="11"/>
      <c r="H10" s="11"/>
      <c r="I10" s="11"/>
      <c r="J10" s="11"/>
      <c r="K10" s="11"/>
      <c r="L10" s="11"/>
      <c r="M10" s="2"/>
    </row>
    <row r="11" spans="1:13" x14ac:dyDescent="0.25">
      <c r="A11" s="4"/>
      <c r="B11" s="13" t="s">
        <v>10</v>
      </c>
      <c r="C11" s="17">
        <f>D64</f>
        <v>7</v>
      </c>
      <c r="D11" s="9" t="s">
        <v>5</v>
      </c>
      <c r="E11" s="11"/>
      <c r="F11" s="11"/>
      <c r="G11" s="11"/>
      <c r="H11" s="11"/>
      <c r="I11" s="11"/>
      <c r="J11" s="11"/>
      <c r="K11" s="11"/>
      <c r="L11" s="11"/>
      <c r="M11" s="2"/>
    </row>
    <row r="12" spans="1:13" ht="15" customHeight="1" x14ac:dyDescent="0.25">
      <c r="A12" s="5"/>
      <c r="B12" s="10"/>
      <c r="C12" s="10"/>
      <c r="D12" s="10"/>
      <c r="E12" s="61" t="s">
        <v>54</v>
      </c>
      <c r="F12" s="61"/>
      <c r="G12" s="61"/>
      <c r="H12" s="61"/>
      <c r="I12" s="61"/>
      <c r="J12" s="61"/>
      <c r="K12" s="61"/>
      <c r="L12" s="61"/>
      <c r="M12" s="2"/>
    </row>
    <row r="13" spans="1:13" x14ac:dyDescent="0.25">
      <c r="A13" s="1"/>
      <c r="B13" s="62" t="s">
        <v>11</v>
      </c>
      <c r="C13" s="63"/>
      <c r="D13" s="63"/>
      <c r="E13" s="61"/>
      <c r="F13" s="61"/>
      <c r="G13" s="61"/>
      <c r="H13" s="61"/>
      <c r="I13" s="61"/>
      <c r="J13" s="61"/>
      <c r="K13" s="61"/>
      <c r="L13" s="61"/>
      <c r="M13" s="2"/>
    </row>
    <row r="14" spans="1:13" x14ac:dyDescent="0.25">
      <c r="A14" s="1"/>
      <c r="B14" s="63"/>
      <c r="C14" s="63"/>
      <c r="D14" s="63"/>
      <c r="E14" s="61"/>
      <c r="F14" s="61"/>
      <c r="G14" s="61"/>
      <c r="H14" s="61"/>
      <c r="I14" s="61"/>
      <c r="J14" s="61"/>
      <c r="K14" s="61"/>
      <c r="L14" s="61"/>
      <c r="M14" s="2"/>
    </row>
    <row r="15" spans="1:13" x14ac:dyDescent="0.25">
      <c r="A15" s="1"/>
      <c r="B15" s="63"/>
      <c r="C15" s="63"/>
      <c r="D15" s="63"/>
      <c r="E15" s="61"/>
      <c r="F15" s="61"/>
      <c r="G15" s="61"/>
      <c r="H15" s="61"/>
      <c r="I15" s="61"/>
      <c r="J15" s="61"/>
      <c r="K15" s="61"/>
      <c r="L15" s="61"/>
      <c r="M15" s="2"/>
    </row>
    <row r="16" spans="1:13" x14ac:dyDescent="0.25">
      <c r="A16" s="1"/>
      <c r="B16" s="63"/>
      <c r="C16" s="63"/>
      <c r="D16" s="63"/>
      <c r="E16" s="61"/>
      <c r="F16" s="61"/>
      <c r="G16" s="61"/>
      <c r="H16" s="61"/>
      <c r="I16" s="61"/>
      <c r="J16" s="61"/>
      <c r="K16" s="61"/>
      <c r="L16" s="61"/>
      <c r="M16" s="2"/>
    </row>
    <row r="17" spans="1:13" x14ac:dyDescent="0.25">
      <c r="A17" s="1"/>
      <c r="B17" s="63"/>
      <c r="C17" s="63"/>
      <c r="D17" s="63"/>
      <c r="E17" s="61"/>
      <c r="F17" s="61"/>
      <c r="G17" s="61"/>
      <c r="H17" s="61"/>
      <c r="I17" s="61"/>
      <c r="J17" s="61"/>
      <c r="K17" s="61"/>
      <c r="L17" s="61"/>
      <c r="M17" s="2"/>
    </row>
    <row r="18" spans="1:13" x14ac:dyDescent="0.25">
      <c r="A18" s="1"/>
      <c r="B18" s="63"/>
      <c r="C18" s="63"/>
      <c r="D18" s="63"/>
      <c r="E18" s="61"/>
      <c r="F18" s="61"/>
      <c r="G18" s="61"/>
      <c r="H18" s="61"/>
      <c r="I18" s="61"/>
      <c r="J18" s="61"/>
      <c r="K18" s="61"/>
      <c r="L18" s="61"/>
      <c r="M18" s="2"/>
    </row>
    <row r="19" spans="1:13" x14ac:dyDescent="0.25">
      <c r="A19" s="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2"/>
    </row>
    <row r="20" spans="1:13" x14ac:dyDescent="0.25">
      <c r="A20" s="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2"/>
    </row>
    <row r="21" spans="1:13" x14ac:dyDescent="0.25">
      <c r="A21" s="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"/>
    </row>
    <row r="22" spans="1:13" x14ac:dyDescent="0.25">
      <c r="A22" s="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2"/>
    </row>
    <row r="23" spans="1:13" x14ac:dyDescent="0.25">
      <c r="A23" s="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"/>
    </row>
    <row r="24" spans="1:13" x14ac:dyDescent="0.25">
      <c r="A24" s="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2"/>
    </row>
    <row r="25" spans="1:13" x14ac:dyDescent="0.25">
      <c r="A25" s="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2"/>
    </row>
    <row r="26" spans="1:13" x14ac:dyDescent="0.25">
      <c r="A26" s="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2"/>
    </row>
    <row r="27" spans="1:13" x14ac:dyDescent="0.25">
      <c r="A27" s="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2"/>
    </row>
    <row r="28" spans="1:13" x14ac:dyDescent="0.25">
      <c r="A28" s="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"/>
    </row>
    <row r="29" spans="1:13" x14ac:dyDescent="0.25">
      <c r="A29" s="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2"/>
    </row>
    <row r="30" spans="1:13" x14ac:dyDescent="0.25">
      <c r="A30" s="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"/>
    </row>
    <row r="31" spans="1:13" x14ac:dyDescent="0.25">
      <c r="A31" s="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2"/>
    </row>
    <row r="32" spans="1:13" x14ac:dyDescent="0.25">
      <c r="A32" s="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2"/>
    </row>
    <row r="33" spans="1:13" x14ac:dyDescent="0.25">
      <c r="A33" s="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2"/>
    </row>
    <row r="34" spans="1:13" x14ac:dyDescent="0.25">
      <c r="A34" s="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2"/>
    </row>
    <row r="35" spans="1:13" x14ac:dyDescent="0.25">
      <c r="A35" s="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2"/>
    </row>
    <row r="36" spans="1:13" x14ac:dyDescent="0.25">
      <c r="A36" s="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2"/>
    </row>
    <row r="37" spans="1:13" x14ac:dyDescent="0.25">
      <c r="A37" s="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2"/>
    </row>
    <row r="38" spans="1:13" x14ac:dyDescent="0.25">
      <c r="A38" s="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2"/>
    </row>
    <row r="39" spans="1:13" x14ac:dyDescent="0.25">
      <c r="A39" s="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2"/>
    </row>
    <row r="40" spans="1:13" x14ac:dyDescent="0.25">
      <c r="A40" s="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2"/>
    </row>
    <row r="41" spans="1:13" x14ac:dyDescent="0.25">
      <c r="A41" s="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2"/>
    </row>
    <row r="42" spans="1:13" x14ac:dyDescent="0.25">
      <c r="A42" s="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2"/>
    </row>
    <row r="43" spans="1:13" ht="15.75" thickBot="1" x14ac:dyDescent="0.3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8"/>
    </row>
    <row r="44" spans="1:13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s="16" customFormat="1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</row>
    <row r="48" spans="1:13" s="16" customFormat="1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</row>
    <row r="49" spans="1:13" s="16" customFormat="1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</row>
    <row r="50" spans="1:13" s="16" customFormat="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  <row r="51" spans="1:13" s="16" customFormat="1" x14ac:dyDescent="0.25">
      <c r="A51" s="20"/>
      <c r="B51" s="20"/>
      <c r="C51" s="20"/>
    </row>
    <row r="52" spans="1:13" s="16" customFormat="1" x14ac:dyDescent="0.25">
      <c r="A52" s="64" t="s">
        <v>23</v>
      </c>
      <c r="B52" s="21" t="s">
        <v>20</v>
      </c>
      <c r="C52" s="21" t="s">
        <v>38</v>
      </c>
      <c r="D52" s="21" t="s">
        <v>56</v>
      </c>
      <c r="E52" s="65" t="s">
        <v>32</v>
      </c>
      <c r="F52" s="65"/>
      <c r="G52" s="65"/>
      <c r="H52" s="65"/>
    </row>
    <row r="53" spans="1:13" s="16" customFormat="1" x14ac:dyDescent="0.25">
      <c r="A53" s="64"/>
      <c r="B53" s="22">
        <v>-20</v>
      </c>
      <c r="C53" s="46">
        <v>3.1531161344768077</v>
      </c>
      <c r="D53" s="24">
        <f>C53+6</f>
        <v>9.1531161344768073</v>
      </c>
      <c r="E53" s="66" t="s">
        <v>33</v>
      </c>
      <c r="F53" s="66"/>
      <c r="G53" s="25" t="s">
        <v>9</v>
      </c>
    </row>
    <row r="54" spans="1:13" s="16" customFormat="1" x14ac:dyDescent="0.25">
      <c r="A54" s="64"/>
      <c r="B54" s="22">
        <v>-15</v>
      </c>
      <c r="C54" s="46">
        <v>3.7710768389392113</v>
      </c>
      <c r="D54" s="24">
        <f t="shared" ref="D54:D60" si="0">C54+6</f>
        <v>9.7710768389392122</v>
      </c>
      <c r="E54" s="66"/>
      <c r="F54" s="66"/>
      <c r="G54" s="25" t="s">
        <v>15</v>
      </c>
    </row>
    <row r="55" spans="1:13" s="16" customFormat="1" x14ac:dyDescent="0.25">
      <c r="A55" s="64"/>
      <c r="B55" s="22">
        <v>-7</v>
      </c>
      <c r="C55" s="46">
        <v>4.8873993037174674</v>
      </c>
      <c r="D55" s="24">
        <f t="shared" si="0"/>
        <v>10.887399303717467</v>
      </c>
      <c r="E55" s="66" t="s">
        <v>34</v>
      </c>
      <c r="F55" s="66"/>
      <c r="G55" s="25">
        <v>15</v>
      </c>
    </row>
    <row r="56" spans="1:13" s="16" customFormat="1" x14ac:dyDescent="0.25">
      <c r="A56" s="64"/>
      <c r="B56" s="22">
        <v>2</v>
      </c>
      <c r="C56" s="46">
        <v>5.6800903176049937</v>
      </c>
      <c r="D56" s="24">
        <f t="shared" si="0"/>
        <v>11.680090317604993</v>
      </c>
      <c r="E56" s="66"/>
      <c r="F56" s="66"/>
      <c r="G56" s="25">
        <v>20</v>
      </c>
    </row>
    <row r="57" spans="1:13" s="16" customFormat="1" x14ac:dyDescent="0.25">
      <c r="A57" s="64"/>
      <c r="B57" s="22">
        <v>7</v>
      </c>
      <c r="C57" s="46">
        <v>6.1744976883094376</v>
      </c>
      <c r="D57" s="24">
        <f t="shared" si="0"/>
        <v>12.174497688309437</v>
      </c>
      <c r="E57" s="66" t="s">
        <v>35</v>
      </c>
      <c r="F57" s="66"/>
      <c r="G57" s="25">
        <v>-12</v>
      </c>
    </row>
    <row r="58" spans="1:13" s="16" customFormat="1" x14ac:dyDescent="0.25">
      <c r="A58" s="64"/>
      <c r="B58" s="22">
        <v>14</v>
      </c>
      <c r="C58" s="46">
        <v>6.434818792256622</v>
      </c>
      <c r="D58" s="24">
        <f t="shared" si="0"/>
        <v>12.434818792256621</v>
      </c>
      <c r="E58" s="66"/>
      <c r="F58" s="66"/>
      <c r="G58" s="25">
        <v>-15</v>
      </c>
    </row>
    <row r="59" spans="1:13" s="16" customFormat="1" x14ac:dyDescent="0.25">
      <c r="A59" s="64"/>
      <c r="B59" s="22">
        <v>25</v>
      </c>
      <c r="C59" s="46">
        <v>5.9676819642650454</v>
      </c>
      <c r="D59" s="24">
        <f t="shared" si="0"/>
        <v>11.967681964265045</v>
      </c>
      <c r="E59" s="66"/>
      <c r="F59" s="66"/>
      <c r="G59" s="25">
        <v>-17</v>
      </c>
    </row>
    <row r="60" spans="1:13" s="16" customFormat="1" x14ac:dyDescent="0.25">
      <c r="A60" s="64"/>
      <c r="B60" s="22">
        <v>35</v>
      </c>
      <c r="C60" s="46">
        <v>6.340434883837883</v>
      </c>
      <c r="D60" s="24">
        <f t="shared" si="0"/>
        <v>12.340434883837883</v>
      </c>
      <c r="E60" s="66"/>
      <c r="F60" s="66"/>
      <c r="G60" s="25">
        <v>-20</v>
      </c>
    </row>
    <row r="61" spans="1:13" s="16" customFormat="1" x14ac:dyDescent="0.25">
      <c r="A61" s="64"/>
      <c r="B61" s="26"/>
      <c r="C61" s="27"/>
      <c r="D61" s="24"/>
    </row>
    <row r="62" spans="1:13" s="16" customFormat="1" ht="15" customHeight="1" x14ac:dyDescent="0.25">
      <c r="A62" s="64" t="s">
        <v>24</v>
      </c>
      <c r="B62" s="25" t="s">
        <v>25</v>
      </c>
      <c r="C62" s="28" t="s">
        <v>12</v>
      </c>
      <c r="D62" s="28" t="s">
        <v>13</v>
      </c>
      <c r="E62" s="25"/>
      <c r="F62" s="69" t="s">
        <v>30</v>
      </c>
      <c r="G62" s="19" t="s">
        <v>12</v>
      </c>
      <c r="H62" s="19" t="s">
        <v>13</v>
      </c>
    </row>
    <row r="63" spans="1:13" s="16" customFormat="1" ht="15" customHeight="1" x14ac:dyDescent="0.25">
      <c r="A63" s="64"/>
      <c r="B63" s="29" t="s">
        <v>14</v>
      </c>
      <c r="C63" s="28">
        <f>C7</f>
        <v>15</v>
      </c>
      <c r="D63" s="28">
        <f>C6</f>
        <v>-11</v>
      </c>
      <c r="E63" s="28" t="s">
        <v>2</v>
      </c>
      <c r="F63" s="69"/>
      <c r="G63" s="30">
        <v>-20</v>
      </c>
      <c r="H63" s="19">
        <f>D64</f>
        <v>7</v>
      </c>
    </row>
    <row r="64" spans="1:13" s="16" customFormat="1" ht="15.75" customHeight="1" x14ac:dyDescent="0.25">
      <c r="A64" s="64"/>
      <c r="B64" s="29" t="s">
        <v>4</v>
      </c>
      <c r="C64" s="31">
        <v>0</v>
      </c>
      <c r="D64" s="28">
        <f>IF(C10="OTOPNÁ TĚLESA",(C8+0.25*C9)*1.1,(C8+0.25*C9*1))</f>
        <v>7</v>
      </c>
      <c r="E64" s="28" t="s">
        <v>5</v>
      </c>
      <c r="F64" s="69"/>
      <c r="G64" s="19">
        <f>D63</f>
        <v>-11</v>
      </c>
      <c r="H64" s="19">
        <f>D64</f>
        <v>7</v>
      </c>
    </row>
    <row r="65" spans="1:10" s="16" customFormat="1" ht="15" customHeight="1" x14ac:dyDescent="0.25">
      <c r="A65" s="64"/>
      <c r="B65" s="65" t="s">
        <v>26</v>
      </c>
      <c r="C65" s="65"/>
      <c r="D65" s="65"/>
      <c r="E65" s="65"/>
      <c r="F65" s="69" t="s">
        <v>31</v>
      </c>
      <c r="G65" s="19" t="s">
        <v>12</v>
      </c>
      <c r="H65" s="19" t="s">
        <v>13</v>
      </c>
    </row>
    <row r="66" spans="1:10" s="16" customFormat="1" ht="15" customHeight="1" x14ac:dyDescent="0.25">
      <c r="A66" s="64"/>
      <c r="B66" s="19" t="s">
        <v>12</v>
      </c>
      <c r="C66" s="19">
        <f>C63</f>
        <v>15</v>
      </c>
      <c r="D66" s="32">
        <f>D63</f>
        <v>-11</v>
      </c>
      <c r="E66" s="19">
        <f>D63</f>
        <v>-11</v>
      </c>
      <c r="F66" s="69"/>
      <c r="G66" s="33">
        <f>G64</f>
        <v>-11</v>
      </c>
      <c r="H66" s="19">
        <f>H63</f>
        <v>7</v>
      </c>
    </row>
    <row r="67" spans="1:10" s="16" customFormat="1" ht="15.75" customHeight="1" x14ac:dyDescent="0.25">
      <c r="A67" s="64"/>
      <c r="B67" s="19" t="s">
        <v>13</v>
      </c>
      <c r="C67" s="32">
        <f>C64</f>
        <v>0</v>
      </c>
      <c r="D67" s="19">
        <f>D64</f>
        <v>7</v>
      </c>
      <c r="E67" s="32">
        <f>C64</f>
        <v>0</v>
      </c>
      <c r="F67" s="69"/>
      <c r="G67" s="19">
        <f>G64</f>
        <v>-11</v>
      </c>
      <c r="H67" s="30">
        <v>0</v>
      </c>
    </row>
    <row r="68" spans="1:10" s="16" customFormat="1" ht="15" customHeight="1" x14ac:dyDescent="0.25">
      <c r="A68" s="64"/>
      <c r="B68" s="65" t="s">
        <v>27</v>
      </c>
      <c r="C68" s="65"/>
      <c r="D68" s="65"/>
      <c r="E68" s="65"/>
    </row>
    <row r="69" spans="1:10" s="16" customFormat="1" ht="15" customHeight="1" x14ac:dyDescent="0.25">
      <c r="A69" s="64"/>
      <c r="B69" s="19" t="s">
        <v>28</v>
      </c>
      <c r="C69" s="34" t="s">
        <v>12</v>
      </c>
      <c r="D69" s="35" t="s">
        <v>13</v>
      </c>
      <c r="E69" s="68"/>
    </row>
    <row r="70" spans="1:10" s="16" customFormat="1" ht="15" customHeight="1" x14ac:dyDescent="0.25">
      <c r="A70" s="64"/>
      <c r="B70" s="34">
        <v>1</v>
      </c>
      <c r="C70" s="34">
        <f>C63</f>
        <v>15</v>
      </c>
      <c r="D70" s="35">
        <f>C64</f>
        <v>0</v>
      </c>
      <c r="E70" s="68"/>
    </row>
    <row r="71" spans="1:10" s="16" customFormat="1" ht="15.75" customHeight="1" x14ac:dyDescent="0.25">
      <c r="A71" s="64"/>
      <c r="B71" s="34">
        <v>2</v>
      </c>
      <c r="C71" s="34">
        <f>D63</f>
        <v>-11</v>
      </c>
      <c r="D71" s="34">
        <f>D64</f>
        <v>7</v>
      </c>
      <c r="E71" s="68"/>
    </row>
    <row r="72" spans="1:10" s="16" customFormat="1" x14ac:dyDescent="0.25">
      <c r="A72" s="64"/>
      <c r="B72" s="36"/>
      <c r="C72" s="36" t="s">
        <v>16</v>
      </c>
      <c r="D72" s="36" t="s">
        <v>17</v>
      </c>
      <c r="E72" s="68"/>
    </row>
    <row r="73" spans="1:10" s="16" customFormat="1" x14ac:dyDescent="0.25">
      <c r="A73" s="64"/>
      <c r="B73" s="19" t="s">
        <v>29</v>
      </c>
      <c r="C73" s="37" cm="1">
        <f t="array" ref="C73:D73">LINEST(D70:D71,C70:C71,1)</f>
        <v>-0.26923076923076922</v>
      </c>
      <c r="D73" s="38">
        <v>4.0384615384615383</v>
      </c>
      <c r="E73" s="68"/>
    </row>
    <row r="74" spans="1:10" s="16" customFormat="1" ht="15" customHeight="1" x14ac:dyDescent="0.25">
      <c r="A74" s="64" t="s">
        <v>36</v>
      </c>
      <c r="B74" s="70" t="s">
        <v>38</v>
      </c>
      <c r="C74" s="70"/>
      <c r="D74" s="70" t="s">
        <v>37</v>
      </c>
      <c r="E74" s="70"/>
      <c r="F74" s="64"/>
      <c r="G74" s="64"/>
      <c r="H74" s="64"/>
      <c r="I74" s="64"/>
      <c r="J74" s="64"/>
    </row>
    <row r="75" spans="1:10" s="16" customFormat="1" ht="15" customHeight="1" x14ac:dyDescent="0.25">
      <c r="A75" s="64"/>
      <c r="B75" s="31" t="s">
        <v>12</v>
      </c>
      <c r="C75" s="31" t="s">
        <v>13</v>
      </c>
      <c r="D75" s="31" t="s">
        <v>12</v>
      </c>
      <c r="E75" s="31" t="s">
        <v>13</v>
      </c>
      <c r="F75" s="64"/>
      <c r="G75" s="64"/>
      <c r="H75" s="64"/>
      <c r="I75" s="64"/>
      <c r="J75" s="64"/>
    </row>
    <row r="76" spans="1:10" s="16" customFormat="1" ht="15" customHeight="1" x14ac:dyDescent="0.25">
      <c r="A76" s="64"/>
      <c r="B76" s="39">
        <f>B77</f>
        <v>-4.1014392963212956</v>
      </c>
      <c r="C76" s="40">
        <f>C77</f>
        <v>5.1426951951634257</v>
      </c>
      <c r="D76" s="39">
        <f>D77</f>
        <v>-19.312767199562231</v>
      </c>
      <c r="E76" s="40">
        <f>E77</f>
        <v>9.2380527075744467</v>
      </c>
      <c r="F76" s="64"/>
      <c r="G76" s="64"/>
      <c r="H76" s="64"/>
      <c r="I76" s="64"/>
      <c r="J76" s="64"/>
    </row>
    <row r="77" spans="1:10" s="16" customFormat="1" ht="15" customHeight="1" x14ac:dyDescent="0.25">
      <c r="A77" s="64"/>
      <c r="B77" s="41">
        <f>J89</f>
        <v>-4.1014392963212956</v>
      </c>
      <c r="C77" s="40">
        <f>J88</f>
        <v>5.1426951951634257</v>
      </c>
      <c r="D77" s="39">
        <f>J100</f>
        <v>-19.312767199562231</v>
      </c>
      <c r="E77" s="42">
        <f>J99</f>
        <v>9.2380527075744467</v>
      </c>
      <c r="F77" s="64"/>
      <c r="G77" s="64"/>
      <c r="H77" s="64"/>
      <c r="I77" s="64"/>
      <c r="J77" s="64"/>
    </row>
    <row r="78" spans="1:10" s="16" customFormat="1" ht="15" customHeight="1" x14ac:dyDescent="0.25">
      <c r="A78" s="64"/>
      <c r="B78" s="39">
        <f>B77</f>
        <v>-4.1014392963212956</v>
      </c>
      <c r="C78" s="40">
        <v>0</v>
      </c>
      <c r="D78" s="39">
        <f>D77</f>
        <v>-19.312767199562231</v>
      </c>
      <c r="E78" s="40">
        <v>0</v>
      </c>
      <c r="F78" s="64"/>
      <c r="G78" s="64"/>
      <c r="H78" s="64"/>
      <c r="I78" s="64"/>
      <c r="J78" s="64"/>
    </row>
    <row r="79" spans="1:10" s="16" customFormat="1" ht="15" customHeight="1" x14ac:dyDescent="0.25">
      <c r="A79" s="64"/>
      <c r="B79" s="68" t="s">
        <v>39</v>
      </c>
      <c r="C79" s="68"/>
      <c r="D79" s="68"/>
      <c r="E79" s="68"/>
      <c r="F79" s="68"/>
      <c r="G79" s="68"/>
      <c r="H79" s="68"/>
      <c r="I79" s="68"/>
      <c r="J79" s="68"/>
    </row>
    <row r="80" spans="1:10" s="16" customFormat="1" ht="15" customHeight="1" x14ac:dyDescent="0.25">
      <c r="A80" s="64"/>
      <c r="B80" s="16" t="s">
        <v>41</v>
      </c>
      <c r="C80" s="16" t="s">
        <v>42</v>
      </c>
      <c r="D80" s="16" t="s">
        <v>13</v>
      </c>
      <c r="E80" s="16" t="s">
        <v>18</v>
      </c>
      <c r="F80" s="16" t="s">
        <v>19</v>
      </c>
      <c r="G80" s="16" t="s">
        <v>43</v>
      </c>
      <c r="H80" s="68" t="s">
        <v>44</v>
      </c>
      <c r="I80" s="68"/>
      <c r="J80" s="68"/>
    </row>
    <row r="81" spans="1:10" s="16" customFormat="1" ht="15" customHeight="1" x14ac:dyDescent="0.25">
      <c r="A81" s="64"/>
      <c r="B81" s="16">
        <f t="shared" ref="B81:C89" si="1">B53</f>
        <v>-20</v>
      </c>
      <c r="C81" s="16">
        <f t="shared" si="1"/>
        <v>3.1531161344768077</v>
      </c>
      <c r="D81" s="16">
        <f>$C$73*B81+$D$73</f>
        <v>9.4230769230769234</v>
      </c>
      <c r="E81" s="16">
        <f>D81-C81</f>
        <v>6.2699607886001161</v>
      </c>
      <c r="F81" s="16">
        <f>IF(SIGN(E81*E82)=1,0,1)</f>
        <v>0</v>
      </c>
      <c r="G81" s="67">
        <f>MATCH(1,F81:F89,0)</f>
        <v>3</v>
      </c>
      <c r="H81" s="16" t="s">
        <v>12</v>
      </c>
      <c r="I81" s="16" t="s">
        <v>45</v>
      </c>
      <c r="J81" s="16" t="s">
        <v>46</v>
      </c>
    </row>
    <row r="82" spans="1:10" s="16" customFormat="1" ht="15" customHeight="1" x14ac:dyDescent="0.25">
      <c r="A82" s="64"/>
      <c r="B82" s="16">
        <f t="shared" si="1"/>
        <v>-15</v>
      </c>
      <c r="C82" s="16">
        <f t="shared" si="1"/>
        <v>3.7710768389392113</v>
      </c>
      <c r="D82" s="16">
        <f t="shared" ref="D82:D89" si="2">$C$73*B82+$D$73</f>
        <v>8.0769230769230766</v>
      </c>
      <c r="E82" s="16">
        <f t="shared" ref="E82:E89" si="3">D82-C82</f>
        <v>4.3058462379838653</v>
      </c>
      <c r="F82" s="16">
        <f t="shared" ref="F82:F88" si="4">IF(SIGN(E82*E83)=1,0,1)</f>
        <v>0</v>
      </c>
      <c r="G82" s="67"/>
      <c r="H82" s="16">
        <f>INDEX(B81:B89,G81)</f>
        <v>-7</v>
      </c>
      <c r="I82" s="16">
        <f>INDEX(C81:C89,G81)</f>
        <v>4.8873993037174674</v>
      </c>
      <c r="J82" s="16">
        <f>INDEX(D81:D89,G81)</f>
        <v>5.9230769230769234</v>
      </c>
    </row>
    <row r="83" spans="1:10" s="16" customFormat="1" ht="15" customHeight="1" x14ac:dyDescent="0.25">
      <c r="A83" s="64"/>
      <c r="B83" s="16">
        <f t="shared" si="1"/>
        <v>-7</v>
      </c>
      <c r="C83" s="16">
        <f t="shared" si="1"/>
        <v>4.8873993037174674</v>
      </c>
      <c r="D83" s="16">
        <f t="shared" si="2"/>
        <v>5.9230769230769234</v>
      </c>
      <c r="E83" s="16">
        <f t="shared" si="3"/>
        <v>1.0356776193594559</v>
      </c>
      <c r="F83" s="16">
        <f t="shared" si="4"/>
        <v>1</v>
      </c>
      <c r="G83" s="67"/>
      <c r="H83" s="16">
        <f>INDEX(B81:B89,G81+1)</f>
        <v>2</v>
      </c>
      <c r="I83" s="16">
        <f>INDEX(C81:C89,G81+1)</f>
        <v>5.6800903176049937</v>
      </c>
      <c r="J83" s="16">
        <f>INDEX(D81:D89,G81+1)</f>
        <v>3.5</v>
      </c>
    </row>
    <row r="84" spans="1:10" s="16" customFormat="1" ht="15" customHeight="1" x14ac:dyDescent="0.25">
      <c r="A84" s="64"/>
      <c r="B84" s="16">
        <f t="shared" si="1"/>
        <v>2</v>
      </c>
      <c r="C84" s="16">
        <f t="shared" si="1"/>
        <v>5.6800903176049937</v>
      </c>
      <c r="D84" s="16">
        <f t="shared" si="2"/>
        <v>3.5</v>
      </c>
      <c r="E84" s="16">
        <f t="shared" si="3"/>
        <v>-2.1800903176049937</v>
      </c>
      <c r="F84" s="16">
        <f t="shared" si="4"/>
        <v>0</v>
      </c>
      <c r="G84" s="67"/>
      <c r="H84" s="68" t="s">
        <v>47</v>
      </c>
      <c r="I84" s="68"/>
      <c r="J84" s="68"/>
    </row>
    <row r="85" spans="1:10" s="16" customFormat="1" x14ac:dyDescent="0.25">
      <c r="A85" s="64"/>
      <c r="B85" s="16">
        <f t="shared" si="1"/>
        <v>7</v>
      </c>
      <c r="C85" s="16">
        <f t="shared" si="1"/>
        <v>6.1744976883094376</v>
      </c>
      <c r="D85" s="16">
        <f t="shared" si="2"/>
        <v>2.1538461538461537</v>
      </c>
      <c r="E85" s="16">
        <f t="shared" si="3"/>
        <v>-4.0206515344632834</v>
      </c>
      <c r="F85" s="16">
        <f t="shared" si="4"/>
        <v>0</v>
      </c>
      <c r="G85" s="67"/>
      <c r="H85" s="34" t="s">
        <v>21</v>
      </c>
      <c r="I85" s="16">
        <f>SLOPE(I82:I83,H82:H83)</f>
        <v>8.8076779320836254E-2</v>
      </c>
      <c r="J85" s="16">
        <f>SLOPE(J82:J83,H82:H83)</f>
        <v>-0.26923076923076927</v>
      </c>
    </row>
    <row r="86" spans="1:10" s="16" customFormat="1" x14ac:dyDescent="0.25">
      <c r="A86" s="64"/>
      <c r="B86" s="16">
        <f t="shared" si="1"/>
        <v>14</v>
      </c>
      <c r="C86" s="16">
        <f t="shared" si="1"/>
        <v>6.434818792256622</v>
      </c>
      <c r="D86" s="16">
        <f t="shared" si="2"/>
        <v>0.26923076923076916</v>
      </c>
      <c r="E86" s="16">
        <f t="shared" si="3"/>
        <v>-6.1655880230258528</v>
      </c>
      <c r="F86" s="16">
        <f t="shared" si="4"/>
        <v>0</v>
      </c>
      <c r="G86" s="67"/>
      <c r="H86" s="34" t="s">
        <v>22</v>
      </c>
      <c r="I86" s="16">
        <f>INTERCEPT(I82:I83,H82:H83)</f>
        <v>5.5039367589633219</v>
      </c>
      <c r="J86" s="16">
        <f>INTERCEPT(J82:J83,H82:H83)</f>
        <v>4.0384615384615383</v>
      </c>
    </row>
    <row r="87" spans="1:10" s="16" customFormat="1" x14ac:dyDescent="0.25">
      <c r="A87" s="64"/>
      <c r="B87" s="16">
        <f t="shared" si="1"/>
        <v>25</v>
      </c>
      <c r="C87" s="16">
        <f t="shared" si="1"/>
        <v>5.9676819642650454</v>
      </c>
      <c r="D87" s="16">
        <f t="shared" si="2"/>
        <v>-2.6923076923076925</v>
      </c>
      <c r="E87" s="16">
        <f t="shared" si="3"/>
        <v>-8.659989656572737</v>
      </c>
      <c r="F87" s="16">
        <f t="shared" si="4"/>
        <v>0</v>
      </c>
      <c r="G87" s="67"/>
      <c r="H87" s="68" t="s">
        <v>48</v>
      </c>
      <c r="I87" s="68"/>
      <c r="J87" s="68"/>
    </row>
    <row r="88" spans="1:10" s="16" customFormat="1" x14ac:dyDescent="0.25">
      <c r="A88" s="64"/>
      <c r="B88" s="16">
        <f t="shared" si="1"/>
        <v>35</v>
      </c>
      <c r="C88" s="16">
        <f t="shared" si="1"/>
        <v>6.340434883837883</v>
      </c>
      <c r="D88" s="16">
        <f t="shared" si="2"/>
        <v>-5.384615384615385</v>
      </c>
      <c r="E88" s="16">
        <f t="shared" si="3"/>
        <v>-11.725050268453268</v>
      </c>
      <c r="F88" s="16">
        <f t="shared" si="4"/>
        <v>1</v>
      </c>
      <c r="G88" s="67"/>
      <c r="H88" s="68" t="s">
        <v>49</v>
      </c>
      <c r="I88" s="68"/>
      <c r="J88" s="43">
        <f>(J85*I86-I85*J86)/(J85-I85)</f>
        <v>5.1426951951634257</v>
      </c>
    </row>
    <row r="89" spans="1:10" s="16" customFormat="1" x14ac:dyDescent="0.25">
      <c r="A89" s="64"/>
      <c r="B89" s="16">
        <f t="shared" si="1"/>
        <v>0</v>
      </c>
      <c r="C89" s="16">
        <f t="shared" si="1"/>
        <v>0</v>
      </c>
      <c r="D89" s="16">
        <f t="shared" si="2"/>
        <v>4.0384615384615383</v>
      </c>
      <c r="E89" s="16">
        <f t="shared" si="3"/>
        <v>4.0384615384615383</v>
      </c>
      <c r="F89" s="16">
        <f>H67</f>
        <v>0</v>
      </c>
      <c r="G89" s="67"/>
      <c r="H89" s="68" t="s">
        <v>50</v>
      </c>
      <c r="I89" s="68"/>
      <c r="J89" s="43">
        <f>(J88-J86)/J85</f>
        <v>-4.1014392963212956</v>
      </c>
    </row>
    <row r="90" spans="1:10" s="16" customFormat="1" x14ac:dyDescent="0.25">
      <c r="A90" s="64"/>
      <c r="B90" s="68" t="s">
        <v>40</v>
      </c>
      <c r="C90" s="68"/>
      <c r="D90" s="68"/>
      <c r="E90" s="68"/>
      <c r="F90" s="68"/>
      <c r="G90" s="68"/>
      <c r="H90" s="68"/>
      <c r="I90" s="68"/>
      <c r="J90" s="68"/>
    </row>
    <row r="91" spans="1:10" s="16" customFormat="1" x14ac:dyDescent="0.25">
      <c r="A91" s="64"/>
      <c r="B91" s="16" t="s">
        <v>41</v>
      </c>
      <c r="C91" s="16" t="s">
        <v>42</v>
      </c>
      <c r="D91" s="16" t="s">
        <v>13</v>
      </c>
      <c r="E91" s="16" t="s">
        <v>18</v>
      </c>
      <c r="F91" s="16" t="s">
        <v>19</v>
      </c>
      <c r="G91" s="16" t="s">
        <v>43</v>
      </c>
      <c r="H91" s="68" t="s">
        <v>44</v>
      </c>
      <c r="I91" s="68"/>
      <c r="J91" s="68"/>
    </row>
    <row r="92" spans="1:10" s="16" customFormat="1" x14ac:dyDescent="0.25">
      <c r="A92" s="64"/>
      <c r="B92" s="16">
        <f>B53</f>
        <v>-20</v>
      </c>
      <c r="C92" s="16">
        <f>D53</f>
        <v>9.1531161344768073</v>
      </c>
      <c r="D92" s="16">
        <f>$C$73*B92+$D$73</f>
        <v>9.4230769230769234</v>
      </c>
      <c r="E92" s="16">
        <f>D92-C92</f>
        <v>0.26996078860011608</v>
      </c>
      <c r="F92" s="16">
        <f>IF(SIGN(E92*E93)=1,0,1)</f>
        <v>1</v>
      </c>
      <c r="G92" s="67">
        <f>MATCH(1,F92:F100,0)</f>
        <v>1</v>
      </c>
      <c r="H92" s="16" t="s">
        <v>12</v>
      </c>
      <c r="I92" s="16" t="s">
        <v>45</v>
      </c>
      <c r="J92" s="16" t="s">
        <v>46</v>
      </c>
    </row>
    <row r="93" spans="1:10" s="16" customFormat="1" x14ac:dyDescent="0.25">
      <c r="A93" s="64"/>
      <c r="B93" s="16">
        <f t="shared" ref="B93:B100" si="5">B54</f>
        <v>-15</v>
      </c>
      <c r="C93" s="16">
        <f t="shared" ref="C93:C100" si="6">D54</f>
        <v>9.7710768389392122</v>
      </c>
      <c r="D93" s="16">
        <f t="shared" ref="D93:D100" si="7">$C$73*B93+$D$73</f>
        <v>8.0769230769230766</v>
      </c>
      <c r="E93" s="16">
        <f t="shared" ref="E93:E100" si="8">D93-C93</f>
        <v>-1.6941537620161355</v>
      </c>
      <c r="F93" s="16">
        <f t="shared" ref="F93:F99" si="9">IF(SIGN(E93*E94)=1,0,1)</f>
        <v>0</v>
      </c>
      <c r="G93" s="67"/>
      <c r="H93" s="16">
        <f>INDEX(B92:B100,G92)</f>
        <v>-20</v>
      </c>
      <c r="I93" s="16">
        <f>INDEX(C92:C100,G92)</f>
        <v>9.1531161344768073</v>
      </c>
      <c r="J93" s="16">
        <f>INDEX(D92:D100,G92)</f>
        <v>9.4230769230769234</v>
      </c>
    </row>
    <row r="94" spans="1:10" s="16" customFormat="1" x14ac:dyDescent="0.25">
      <c r="A94" s="64"/>
      <c r="B94" s="16">
        <f t="shared" si="5"/>
        <v>-7</v>
      </c>
      <c r="C94" s="16">
        <f t="shared" si="6"/>
        <v>10.887399303717467</v>
      </c>
      <c r="D94" s="16">
        <f t="shared" si="7"/>
        <v>5.9230769230769234</v>
      </c>
      <c r="E94" s="16">
        <f t="shared" si="8"/>
        <v>-4.9643223806405441</v>
      </c>
      <c r="F94" s="16">
        <f t="shared" si="9"/>
        <v>0</v>
      </c>
      <c r="G94" s="67"/>
      <c r="H94" s="16">
        <f>INDEX(B92:B100,G92+1)</f>
        <v>-15</v>
      </c>
      <c r="I94" s="16">
        <f>INDEX(C92:C100,G92+1)</f>
        <v>9.7710768389392122</v>
      </c>
      <c r="J94" s="16">
        <f>INDEX(D92:D100,G92+1)</f>
        <v>8.0769230769230766</v>
      </c>
    </row>
    <row r="95" spans="1:10" s="16" customFormat="1" x14ac:dyDescent="0.25">
      <c r="A95" s="64"/>
      <c r="B95" s="16">
        <f t="shared" si="5"/>
        <v>2</v>
      </c>
      <c r="C95" s="16">
        <f t="shared" si="6"/>
        <v>11.680090317604993</v>
      </c>
      <c r="D95" s="16">
        <f t="shared" si="7"/>
        <v>3.5</v>
      </c>
      <c r="E95" s="16">
        <f t="shared" si="8"/>
        <v>-8.1800903176049928</v>
      </c>
      <c r="F95" s="16">
        <f t="shared" si="9"/>
        <v>0</v>
      </c>
      <c r="G95" s="67"/>
      <c r="H95" s="68" t="s">
        <v>47</v>
      </c>
      <c r="I95" s="68"/>
      <c r="J95" s="68"/>
    </row>
    <row r="96" spans="1:10" s="16" customFormat="1" x14ac:dyDescent="0.25">
      <c r="A96" s="64"/>
      <c r="B96" s="16">
        <f t="shared" si="5"/>
        <v>7</v>
      </c>
      <c r="C96" s="16">
        <f t="shared" si="6"/>
        <v>12.174497688309437</v>
      </c>
      <c r="D96" s="16">
        <f t="shared" si="7"/>
        <v>2.1538461538461537</v>
      </c>
      <c r="E96" s="16">
        <f t="shared" si="8"/>
        <v>-10.020651534463283</v>
      </c>
      <c r="F96" s="16">
        <f t="shared" si="9"/>
        <v>0</v>
      </c>
      <c r="G96" s="67"/>
      <c r="H96" s="34" t="s">
        <v>21</v>
      </c>
      <c r="I96" s="16">
        <f>SLOPE(I93:I94,H93:H94)</f>
        <v>0.12359214089248098</v>
      </c>
      <c r="J96" s="16">
        <f>SLOPE(J93:J94,H93:H94)</f>
        <v>-0.26923076923076933</v>
      </c>
    </row>
    <row r="97" spans="1:10" s="16" customFormat="1" x14ac:dyDescent="0.25">
      <c r="A97" s="64"/>
      <c r="B97" s="16">
        <f t="shared" si="5"/>
        <v>14</v>
      </c>
      <c r="C97" s="16">
        <f t="shared" si="6"/>
        <v>12.434818792256621</v>
      </c>
      <c r="D97" s="16">
        <f t="shared" si="7"/>
        <v>0.26923076923076916</v>
      </c>
      <c r="E97" s="16">
        <f t="shared" si="8"/>
        <v>-12.165588023025851</v>
      </c>
      <c r="F97" s="16">
        <f t="shared" si="9"/>
        <v>0</v>
      </c>
      <c r="G97" s="67"/>
      <c r="H97" s="34" t="s">
        <v>22</v>
      </c>
      <c r="I97" s="16">
        <f>INTERCEPT(I93:I94,H93:H94)</f>
        <v>11.624958952326427</v>
      </c>
      <c r="J97" s="16">
        <f>INTERCEPT(J93:J94,H93:H94)</f>
        <v>4.0384615384615365</v>
      </c>
    </row>
    <row r="98" spans="1:10" s="16" customFormat="1" x14ac:dyDescent="0.25">
      <c r="A98" s="64"/>
      <c r="B98" s="16">
        <f t="shared" si="5"/>
        <v>25</v>
      </c>
      <c r="C98" s="16">
        <f t="shared" si="6"/>
        <v>11.967681964265045</v>
      </c>
      <c r="D98" s="16">
        <f t="shared" si="7"/>
        <v>-2.6923076923076925</v>
      </c>
      <c r="E98" s="16">
        <f t="shared" si="8"/>
        <v>-14.659989656572737</v>
      </c>
      <c r="F98" s="16">
        <f t="shared" si="9"/>
        <v>0</v>
      </c>
      <c r="G98" s="67"/>
      <c r="H98" s="68" t="s">
        <v>48</v>
      </c>
      <c r="I98" s="68"/>
      <c r="J98" s="68"/>
    </row>
    <row r="99" spans="1:10" s="16" customFormat="1" x14ac:dyDescent="0.25">
      <c r="A99" s="64"/>
      <c r="B99" s="16">
        <f t="shared" si="5"/>
        <v>35</v>
      </c>
      <c r="C99" s="16">
        <f t="shared" si="6"/>
        <v>12.340434883837883</v>
      </c>
      <c r="D99" s="16">
        <f t="shared" si="7"/>
        <v>-5.384615384615385</v>
      </c>
      <c r="E99" s="16">
        <f t="shared" si="8"/>
        <v>-17.725050268453266</v>
      </c>
      <c r="F99" s="16">
        <f t="shared" si="9"/>
        <v>1</v>
      </c>
      <c r="G99" s="67"/>
      <c r="H99" s="68" t="s">
        <v>49</v>
      </c>
      <c r="I99" s="68"/>
      <c r="J99" s="43">
        <f>(J96*I97-I96*J97)/(J96-I96)</f>
        <v>9.2380527075744467</v>
      </c>
    </row>
    <row r="100" spans="1:10" s="16" customFormat="1" x14ac:dyDescent="0.25">
      <c r="A100" s="64"/>
      <c r="B100" s="16">
        <f t="shared" si="5"/>
        <v>0</v>
      </c>
      <c r="C100" s="16">
        <f t="shared" si="6"/>
        <v>0</v>
      </c>
      <c r="D100" s="16">
        <f t="shared" si="7"/>
        <v>4.0384615384615383</v>
      </c>
      <c r="E100" s="16">
        <f t="shared" si="8"/>
        <v>4.0384615384615383</v>
      </c>
      <c r="F100" s="16">
        <f>F89</f>
        <v>0</v>
      </c>
      <c r="G100" s="67"/>
      <c r="H100" s="68" t="s">
        <v>50</v>
      </c>
      <c r="I100" s="68"/>
      <c r="J100" s="43">
        <f>(J99-J97)/J96</f>
        <v>-19.312767199562231</v>
      </c>
    </row>
    <row r="101" spans="1:10" s="16" customFormat="1" ht="15" customHeight="1" x14ac:dyDescent="0.25">
      <c r="A101" s="64" t="s">
        <v>52</v>
      </c>
      <c r="B101" s="65" t="s">
        <v>51</v>
      </c>
      <c r="C101" s="65"/>
      <c r="D101" s="65"/>
      <c r="E101" s="65"/>
      <c r="F101" s="65"/>
      <c r="G101" s="65"/>
      <c r="H101" s="65"/>
      <c r="I101" s="65"/>
      <c r="J101" s="65"/>
    </row>
    <row r="102" spans="1:10" s="16" customFormat="1" ht="15" customHeight="1" x14ac:dyDescent="0.25">
      <c r="A102" s="64"/>
      <c r="B102" s="19" t="s">
        <v>28</v>
      </c>
      <c r="C102" s="34" t="s">
        <v>12</v>
      </c>
      <c r="D102" s="35" t="s">
        <v>13</v>
      </c>
      <c r="E102" s="68"/>
      <c r="F102" s="68"/>
      <c r="G102" s="68"/>
      <c r="H102" s="68"/>
      <c r="I102" s="68"/>
      <c r="J102" s="68"/>
    </row>
    <row r="103" spans="1:10" s="16" customFormat="1" ht="15" customHeight="1" x14ac:dyDescent="0.25">
      <c r="A103" s="64"/>
      <c r="B103" s="34">
        <v>1</v>
      </c>
      <c r="C103" s="34">
        <f>G66-0.01</f>
        <v>-11.01</v>
      </c>
      <c r="D103" s="35">
        <f>H66</f>
        <v>7</v>
      </c>
      <c r="E103" s="68"/>
      <c r="F103" s="68"/>
      <c r="G103" s="68"/>
      <c r="H103" s="68"/>
      <c r="I103" s="68"/>
      <c r="J103" s="68"/>
    </row>
    <row r="104" spans="1:10" s="16" customFormat="1" ht="15" customHeight="1" x14ac:dyDescent="0.25">
      <c r="A104" s="64"/>
      <c r="B104" s="34">
        <v>2</v>
      </c>
      <c r="C104" s="34">
        <f>G67</f>
        <v>-11</v>
      </c>
      <c r="D104" s="34">
        <f>H67</f>
        <v>0</v>
      </c>
      <c r="E104" s="68"/>
      <c r="F104" s="68"/>
      <c r="G104" s="68"/>
      <c r="H104" s="68"/>
      <c r="I104" s="68"/>
      <c r="J104" s="68"/>
    </row>
    <row r="105" spans="1:10" s="16" customFormat="1" ht="15.75" customHeight="1" x14ac:dyDescent="0.25">
      <c r="A105" s="64"/>
      <c r="B105" s="36"/>
      <c r="C105" s="36" t="s">
        <v>16</v>
      </c>
      <c r="D105" s="36" t="s">
        <v>17</v>
      </c>
      <c r="E105" s="68"/>
      <c r="F105" s="68"/>
      <c r="G105" s="68"/>
      <c r="H105" s="68"/>
      <c r="I105" s="68"/>
      <c r="J105" s="68"/>
    </row>
    <row r="106" spans="1:10" s="16" customFormat="1" ht="15.75" customHeight="1" x14ac:dyDescent="0.25">
      <c r="A106" s="64"/>
      <c r="B106" s="19" t="s">
        <v>29</v>
      </c>
      <c r="C106" s="44" cm="1">
        <f t="array" ref="C106:D106">LINEST(D103:D104,C103:C104,1)</f>
        <v>-700.00000000001489</v>
      </c>
      <c r="D106" s="38">
        <v>-7700.0000000001628</v>
      </c>
      <c r="E106" s="68"/>
      <c r="F106" s="68"/>
      <c r="G106" s="68"/>
      <c r="H106" s="68"/>
      <c r="I106" s="68"/>
      <c r="J106" s="68"/>
    </row>
    <row r="107" spans="1:10" s="16" customFormat="1" ht="15" customHeight="1" x14ac:dyDescent="0.25">
      <c r="A107" s="64"/>
      <c r="B107" s="68" t="s">
        <v>39</v>
      </c>
      <c r="C107" s="68"/>
      <c r="D107" s="68"/>
      <c r="E107" s="68"/>
      <c r="F107" s="68"/>
      <c r="G107" s="68"/>
      <c r="H107" s="68"/>
      <c r="I107" s="68"/>
      <c r="J107" s="68"/>
    </row>
    <row r="108" spans="1:10" s="16" customFormat="1" ht="15" customHeight="1" x14ac:dyDescent="0.25">
      <c r="A108" s="64"/>
      <c r="B108" s="16" t="s">
        <v>41</v>
      </c>
      <c r="C108" s="16" t="s">
        <v>42</v>
      </c>
      <c r="D108" s="16" t="s">
        <v>13</v>
      </c>
      <c r="E108" s="16" t="s">
        <v>18</v>
      </c>
      <c r="F108" s="16" t="s">
        <v>19</v>
      </c>
      <c r="G108" s="16" t="s">
        <v>43</v>
      </c>
      <c r="H108" s="68" t="s">
        <v>44</v>
      </c>
      <c r="I108" s="68"/>
      <c r="J108" s="68"/>
    </row>
    <row r="109" spans="1:10" s="16" customFormat="1" ht="15" customHeight="1" x14ac:dyDescent="0.25">
      <c r="A109" s="64"/>
      <c r="B109" s="16">
        <f>B53</f>
        <v>-20</v>
      </c>
      <c r="C109" s="16">
        <f>C53</f>
        <v>3.1531161344768077</v>
      </c>
      <c r="D109" s="16">
        <f>$C$106*B109+$D$106</f>
        <v>6300.0000000001355</v>
      </c>
      <c r="E109" s="16">
        <f t="shared" ref="E109:E117" si="10">D109-C109</f>
        <v>6296.846883865659</v>
      </c>
      <c r="F109" s="16">
        <f>IF(SIGN(E109*E110)=1,0,1)</f>
        <v>0</v>
      </c>
      <c r="G109" s="67">
        <f>MATCH(1,F109:F117,0)</f>
        <v>2</v>
      </c>
      <c r="H109" s="16" t="s">
        <v>12</v>
      </c>
      <c r="I109" s="16" t="s">
        <v>45</v>
      </c>
      <c r="J109" s="16" t="s">
        <v>46</v>
      </c>
    </row>
    <row r="110" spans="1:10" s="16" customFormat="1" ht="15" customHeight="1" x14ac:dyDescent="0.25">
      <c r="A110" s="64"/>
      <c r="B110" s="16">
        <f t="shared" ref="B110:C117" si="11">B54</f>
        <v>-15</v>
      </c>
      <c r="C110" s="16">
        <f t="shared" si="11"/>
        <v>3.7710768389392113</v>
      </c>
      <c r="D110" s="16">
        <f>$C$106*B110+$D$106</f>
        <v>2800.0000000000609</v>
      </c>
      <c r="E110" s="16">
        <f t="shared" si="10"/>
        <v>2796.2289231611217</v>
      </c>
      <c r="F110" s="16">
        <f t="shared" ref="F110:F116" si="12">IF(SIGN(E110*E111)=1,0,1)</f>
        <v>1</v>
      </c>
      <c r="G110" s="67"/>
      <c r="H110" s="16">
        <f>INDEX(B109:B117,G109)</f>
        <v>-15</v>
      </c>
      <c r="I110" s="16">
        <f>INDEX(C109:C117,G109)</f>
        <v>3.7710768389392113</v>
      </c>
      <c r="J110" s="16">
        <f>INDEX(D109:D117,G109)</f>
        <v>2800.0000000000609</v>
      </c>
    </row>
    <row r="111" spans="1:10" s="16" customFormat="1" ht="15" customHeight="1" x14ac:dyDescent="0.25">
      <c r="A111" s="64"/>
      <c r="B111" s="16">
        <f t="shared" si="11"/>
        <v>-7</v>
      </c>
      <c r="C111" s="16">
        <f t="shared" si="11"/>
        <v>4.8873993037174674</v>
      </c>
      <c r="D111" s="16">
        <f t="shared" ref="D111:D117" si="13">$C$106*B111+$D$106</f>
        <v>-2800.0000000000582</v>
      </c>
      <c r="E111" s="16">
        <f t="shared" si="10"/>
        <v>-2804.8873993037755</v>
      </c>
      <c r="F111" s="16">
        <f t="shared" si="12"/>
        <v>0</v>
      </c>
      <c r="G111" s="67"/>
      <c r="H111" s="16">
        <f>INDEX(B109:B117,G109+1)</f>
        <v>-7</v>
      </c>
      <c r="I111" s="16">
        <f>INDEX(C109:C117,G109+1)</f>
        <v>4.8873993037174674</v>
      </c>
      <c r="J111" s="16">
        <f>INDEX(D109:D117,G109+1)</f>
        <v>-2800.0000000000582</v>
      </c>
    </row>
    <row r="112" spans="1:10" s="16" customFormat="1" ht="15" customHeight="1" x14ac:dyDescent="0.25">
      <c r="A112" s="64"/>
      <c r="B112" s="16">
        <f t="shared" si="11"/>
        <v>2</v>
      </c>
      <c r="C112" s="16">
        <f t="shared" si="11"/>
        <v>5.6800903176049937</v>
      </c>
      <c r="D112" s="16">
        <f t="shared" si="13"/>
        <v>-9100.0000000001928</v>
      </c>
      <c r="E112" s="16">
        <f t="shared" si="10"/>
        <v>-9105.6800903177973</v>
      </c>
      <c r="F112" s="16">
        <f t="shared" si="12"/>
        <v>0</v>
      </c>
      <c r="G112" s="67"/>
      <c r="H112" s="68" t="s">
        <v>47</v>
      </c>
      <c r="I112" s="68"/>
      <c r="J112" s="68"/>
    </row>
    <row r="113" spans="1:11" s="16" customFormat="1" ht="15" customHeight="1" x14ac:dyDescent="0.25">
      <c r="A113" s="64"/>
      <c r="B113" s="16">
        <f t="shared" si="11"/>
        <v>7</v>
      </c>
      <c r="C113" s="16">
        <f t="shared" si="11"/>
        <v>6.1744976883094376</v>
      </c>
      <c r="D113" s="16">
        <f>$C$106*B113+$D$106</f>
        <v>-12600.000000000267</v>
      </c>
      <c r="E113" s="16">
        <f t="shared" si="10"/>
        <v>-12606.174497688577</v>
      </c>
      <c r="F113" s="16">
        <f t="shared" si="12"/>
        <v>0</v>
      </c>
      <c r="G113" s="67"/>
      <c r="H113" s="34" t="s">
        <v>21</v>
      </c>
      <c r="I113" s="16">
        <f>SLOPE(I110:I111,H110:H111)</f>
        <v>0.13954030809728202</v>
      </c>
      <c r="J113" s="16">
        <f>SLOPE(J110:J111,H110:H111)</f>
        <v>-700.00000000001489</v>
      </c>
    </row>
    <row r="114" spans="1:11" s="16" customFormat="1" ht="15" customHeight="1" x14ac:dyDescent="0.25">
      <c r="A114" s="64"/>
      <c r="B114" s="16">
        <f t="shared" si="11"/>
        <v>14</v>
      </c>
      <c r="C114" s="16">
        <f t="shared" si="11"/>
        <v>6.434818792256622</v>
      </c>
      <c r="D114" s="16">
        <f t="shared" si="13"/>
        <v>-17500.000000000371</v>
      </c>
      <c r="E114" s="16">
        <f t="shared" si="10"/>
        <v>-17506.434818792626</v>
      </c>
      <c r="F114" s="16">
        <f t="shared" si="12"/>
        <v>0</v>
      </c>
      <c r="G114" s="67"/>
      <c r="H114" s="34" t="s">
        <v>22</v>
      </c>
      <c r="I114" s="16">
        <f>INTERCEPT(I110:I111,H110:H111)</f>
        <v>5.8641814603984415</v>
      </c>
      <c r="J114" s="16">
        <f>INTERCEPT(J110:J111,H110:H111)</f>
        <v>-7700.0000000001619</v>
      </c>
    </row>
    <row r="115" spans="1:11" s="16" customFormat="1" ht="15.75" customHeight="1" x14ac:dyDescent="0.25">
      <c r="A115" s="64"/>
      <c r="B115" s="16">
        <f t="shared" si="11"/>
        <v>25</v>
      </c>
      <c r="C115" s="16">
        <f t="shared" si="11"/>
        <v>5.9676819642650454</v>
      </c>
      <c r="D115" s="16">
        <f t="shared" si="13"/>
        <v>-25200.000000000535</v>
      </c>
      <c r="E115" s="16">
        <f t="shared" si="10"/>
        <v>-25205.967681964801</v>
      </c>
      <c r="F115" s="16">
        <f t="shared" si="12"/>
        <v>0</v>
      </c>
      <c r="G115" s="67"/>
      <c r="H115" s="68" t="s">
        <v>48</v>
      </c>
      <c r="I115" s="68"/>
      <c r="J115" s="68"/>
      <c r="K115" s="45" t="s">
        <v>53</v>
      </c>
    </row>
    <row r="116" spans="1:11" s="16" customFormat="1" ht="15" customHeight="1" x14ac:dyDescent="0.25">
      <c r="A116" s="64"/>
      <c r="B116" s="16">
        <f t="shared" si="11"/>
        <v>35</v>
      </c>
      <c r="C116" s="16">
        <f t="shared" si="11"/>
        <v>6.340434883837883</v>
      </c>
      <c r="D116" s="16">
        <f t="shared" si="13"/>
        <v>-32200.000000000684</v>
      </c>
      <c r="E116" s="16">
        <f t="shared" si="10"/>
        <v>-32206.340434884522</v>
      </c>
      <c r="F116" s="16">
        <f t="shared" si="12"/>
        <v>0</v>
      </c>
      <c r="G116" s="67"/>
      <c r="H116" s="68" t="s">
        <v>50</v>
      </c>
      <c r="I116" s="68"/>
      <c r="J116" s="43">
        <f>(J113*I114-I113*J114)/(J113-I113)</f>
        <v>4.3283752387363776</v>
      </c>
      <c r="K116" s="16">
        <f>J116</f>
        <v>4.3283752387363776</v>
      </c>
    </row>
    <row r="117" spans="1:11" s="16" customFormat="1" ht="15.75" customHeight="1" x14ac:dyDescent="0.25">
      <c r="A117" s="64"/>
      <c r="B117" s="16">
        <f t="shared" si="11"/>
        <v>0</v>
      </c>
      <c r="C117" s="16">
        <f t="shared" si="11"/>
        <v>0</v>
      </c>
      <c r="D117" s="16">
        <f t="shared" si="13"/>
        <v>-7700.0000000001628</v>
      </c>
      <c r="E117" s="16">
        <f t="shared" si="10"/>
        <v>-7700.0000000001628</v>
      </c>
      <c r="F117" s="16">
        <f>F89</f>
        <v>0</v>
      </c>
      <c r="G117" s="67"/>
      <c r="H117" s="68" t="s">
        <v>49</v>
      </c>
      <c r="I117" s="68"/>
      <c r="J117" s="43">
        <f>ROUND((J116-J114)/J113,1)</f>
        <v>-11</v>
      </c>
      <c r="K117" s="33">
        <f>G63</f>
        <v>-20</v>
      </c>
    </row>
    <row r="118" spans="1:11" s="16" customFormat="1" ht="15" customHeight="1" x14ac:dyDescent="0.25">
      <c r="A118" s="64"/>
      <c r="B118" s="68" t="s">
        <v>40</v>
      </c>
      <c r="C118" s="68"/>
      <c r="D118" s="68"/>
      <c r="E118" s="68"/>
      <c r="F118" s="68"/>
      <c r="G118" s="68"/>
      <c r="H118" s="68"/>
      <c r="I118" s="68"/>
      <c r="J118" s="68"/>
    </row>
    <row r="119" spans="1:11" s="16" customFormat="1" ht="15" customHeight="1" x14ac:dyDescent="0.25">
      <c r="A119" s="64"/>
      <c r="B119" s="16" t="s">
        <v>41</v>
      </c>
      <c r="C119" s="16" t="s">
        <v>42</v>
      </c>
      <c r="D119" s="16" t="s">
        <v>13</v>
      </c>
      <c r="E119" s="16" t="s">
        <v>18</v>
      </c>
      <c r="F119" s="16" t="s">
        <v>19</v>
      </c>
      <c r="G119" s="16" t="s">
        <v>43</v>
      </c>
      <c r="H119" s="68" t="s">
        <v>44</v>
      </c>
      <c r="I119" s="68"/>
      <c r="J119" s="68"/>
    </row>
    <row r="120" spans="1:11" s="16" customFormat="1" ht="15" customHeight="1" x14ac:dyDescent="0.25">
      <c r="A120" s="64"/>
      <c r="B120" s="16">
        <f>B109</f>
        <v>-20</v>
      </c>
      <c r="C120" s="16">
        <f>D53</f>
        <v>9.1531161344768073</v>
      </c>
      <c r="D120" s="16">
        <f>$C$106*B120+$D$106</f>
        <v>6300.0000000001355</v>
      </c>
      <c r="E120" s="16">
        <f>D120-C120</f>
        <v>6290.846883865659</v>
      </c>
      <c r="F120" s="16">
        <f>IF(SIGN(E120*E121)=1,0,1)</f>
        <v>0</v>
      </c>
      <c r="G120" s="67">
        <f>MATCH(1,F120:F128,0)</f>
        <v>2</v>
      </c>
      <c r="H120" s="16" t="s">
        <v>12</v>
      </c>
      <c r="I120" s="16" t="s">
        <v>45</v>
      </c>
      <c r="J120" s="16" t="s">
        <v>46</v>
      </c>
    </row>
    <row r="121" spans="1:11" s="16" customFormat="1" ht="15" customHeight="1" x14ac:dyDescent="0.25">
      <c r="A121" s="64"/>
      <c r="B121" s="16">
        <f t="shared" ref="B121:B128" si="14">B110</f>
        <v>-15</v>
      </c>
      <c r="C121" s="16">
        <f t="shared" ref="C121:C128" si="15">D54</f>
        <v>9.7710768389392122</v>
      </c>
      <c r="D121" s="16">
        <f t="shared" ref="D121:D128" si="16">$C$106*B121+$D$106</f>
        <v>2800.0000000000609</v>
      </c>
      <c r="E121" s="16">
        <f t="shared" ref="E121:E128" si="17">D121-C121</f>
        <v>2790.2289231611217</v>
      </c>
      <c r="F121" s="16">
        <f t="shared" ref="F121:F127" si="18">IF(SIGN(E121*E122)=1,0,1)</f>
        <v>1</v>
      </c>
      <c r="G121" s="67"/>
      <c r="H121" s="16">
        <f>INDEX(B120:B128,G120)</f>
        <v>-15</v>
      </c>
      <c r="I121" s="16">
        <f>INDEX(C120:C128,G120)</f>
        <v>9.7710768389392122</v>
      </c>
      <c r="J121" s="16">
        <f>INDEX(D120:D128,G120)</f>
        <v>2800.0000000000609</v>
      </c>
    </row>
    <row r="122" spans="1:11" s="16" customFormat="1" ht="15" customHeight="1" x14ac:dyDescent="0.25">
      <c r="A122" s="64"/>
      <c r="B122" s="16">
        <f t="shared" si="14"/>
        <v>-7</v>
      </c>
      <c r="C122" s="16">
        <f t="shared" si="15"/>
        <v>10.887399303717467</v>
      </c>
      <c r="D122" s="16">
        <f t="shared" si="16"/>
        <v>-2800.0000000000582</v>
      </c>
      <c r="E122" s="16">
        <f t="shared" si="17"/>
        <v>-2810.8873993037755</v>
      </c>
      <c r="F122" s="16">
        <f t="shared" si="18"/>
        <v>0</v>
      </c>
      <c r="G122" s="67"/>
      <c r="H122" s="16">
        <f>INDEX(B120:B128,G120+1)</f>
        <v>-7</v>
      </c>
      <c r="I122" s="16">
        <f>INDEX(C120:C128,G120+1)</f>
        <v>10.887399303717467</v>
      </c>
      <c r="J122" s="16">
        <f>INDEX(D120:D128,G120+1)</f>
        <v>-2800.0000000000582</v>
      </c>
    </row>
    <row r="123" spans="1:11" s="16" customFormat="1" ht="15" customHeight="1" x14ac:dyDescent="0.25">
      <c r="A123" s="64"/>
      <c r="B123" s="16">
        <f t="shared" si="14"/>
        <v>2</v>
      </c>
      <c r="C123" s="16">
        <f t="shared" si="15"/>
        <v>11.680090317604993</v>
      </c>
      <c r="D123" s="16">
        <f t="shared" si="16"/>
        <v>-9100.0000000001928</v>
      </c>
      <c r="E123" s="16">
        <f t="shared" si="17"/>
        <v>-9111.6800903177973</v>
      </c>
      <c r="F123" s="16">
        <f t="shared" si="18"/>
        <v>0</v>
      </c>
      <c r="G123" s="67"/>
      <c r="H123" s="68" t="s">
        <v>47</v>
      </c>
      <c r="I123" s="68"/>
      <c r="J123" s="68"/>
    </row>
    <row r="124" spans="1:11" s="16" customFormat="1" ht="15" customHeight="1" x14ac:dyDescent="0.25">
      <c r="A124" s="64"/>
      <c r="B124" s="16">
        <f t="shared" si="14"/>
        <v>7</v>
      </c>
      <c r="C124" s="16">
        <f t="shared" si="15"/>
        <v>12.174497688309437</v>
      </c>
      <c r="D124" s="16">
        <f t="shared" si="16"/>
        <v>-12600.000000000267</v>
      </c>
      <c r="E124" s="16">
        <f t="shared" si="17"/>
        <v>-12612.174497688577</v>
      </c>
      <c r="F124" s="16">
        <f t="shared" si="18"/>
        <v>0</v>
      </c>
      <c r="G124" s="67"/>
      <c r="H124" s="34" t="s">
        <v>21</v>
      </c>
      <c r="I124" s="16">
        <f>SLOPE(I121:I122,H121:H122)</f>
        <v>0.13954030809728191</v>
      </c>
      <c r="J124" s="16">
        <f>SLOPE(J121:J122,H121:H122)</f>
        <v>-700.00000000001489</v>
      </c>
    </row>
    <row r="125" spans="1:11" s="16" customFormat="1" ht="15" customHeight="1" x14ac:dyDescent="0.25">
      <c r="A125" s="64"/>
      <c r="B125" s="16">
        <f t="shared" si="14"/>
        <v>14</v>
      </c>
      <c r="C125" s="16">
        <f t="shared" si="15"/>
        <v>12.434818792256621</v>
      </c>
      <c r="D125" s="16">
        <f t="shared" si="16"/>
        <v>-17500.000000000371</v>
      </c>
      <c r="E125" s="16">
        <f>D125-C125</f>
        <v>-17512.434818792626</v>
      </c>
      <c r="F125" s="16">
        <f>IF(SIGN(E125*E126)=1,0,1)</f>
        <v>0</v>
      </c>
      <c r="G125" s="67"/>
      <c r="H125" s="34" t="s">
        <v>22</v>
      </c>
      <c r="I125" s="16">
        <f>INTERCEPT(I121:I122,H121:H122)</f>
        <v>11.864181460398441</v>
      </c>
      <c r="J125" s="16">
        <f>INTERCEPT(J121:J122,H121:H122)</f>
        <v>-7700.0000000001619</v>
      </c>
    </row>
    <row r="126" spans="1:11" s="16" customFormat="1" ht="15.75" customHeight="1" x14ac:dyDescent="0.25">
      <c r="A126" s="64"/>
      <c r="B126" s="16">
        <f t="shared" si="14"/>
        <v>25</v>
      </c>
      <c r="C126" s="16">
        <f t="shared" si="15"/>
        <v>11.967681964265045</v>
      </c>
      <c r="D126" s="16">
        <f t="shared" si="16"/>
        <v>-25200.000000000535</v>
      </c>
      <c r="E126" s="16">
        <f t="shared" si="17"/>
        <v>-25211.967681964801</v>
      </c>
      <c r="F126" s="16">
        <f t="shared" si="18"/>
        <v>0</v>
      </c>
      <c r="G126" s="67"/>
      <c r="H126" s="68" t="s">
        <v>48</v>
      </c>
      <c r="I126" s="68"/>
      <c r="J126" s="68"/>
      <c r="K126" s="45" t="s">
        <v>53</v>
      </c>
    </row>
    <row r="127" spans="1:11" s="16" customFormat="1" x14ac:dyDescent="0.25">
      <c r="A127" s="64"/>
      <c r="B127" s="16">
        <f t="shared" si="14"/>
        <v>35</v>
      </c>
      <c r="C127" s="16">
        <f t="shared" si="15"/>
        <v>12.340434883837883</v>
      </c>
      <c r="D127" s="16">
        <f t="shared" si="16"/>
        <v>-32200.000000000684</v>
      </c>
      <c r="E127" s="16">
        <f t="shared" si="17"/>
        <v>-32212.340434884522</v>
      </c>
      <c r="F127" s="16">
        <f t="shared" si="18"/>
        <v>0</v>
      </c>
      <c r="G127" s="67"/>
      <c r="H127" s="68" t="s">
        <v>50</v>
      </c>
      <c r="I127" s="68"/>
      <c r="J127" s="43">
        <f>(J124*I125-I124*J125)/(J124-I124)</f>
        <v>10.327179417331671</v>
      </c>
      <c r="K127" s="16">
        <f>J127</f>
        <v>10.327179417331671</v>
      </c>
    </row>
    <row r="128" spans="1:11" s="16" customFormat="1" x14ac:dyDescent="0.25">
      <c r="A128" s="64"/>
      <c r="B128" s="16">
        <f t="shared" si="14"/>
        <v>0</v>
      </c>
      <c r="C128" s="16">
        <f t="shared" si="15"/>
        <v>0</v>
      </c>
      <c r="D128" s="16">
        <f t="shared" si="16"/>
        <v>-7700.0000000001628</v>
      </c>
      <c r="E128" s="16">
        <f t="shared" si="17"/>
        <v>-7700.0000000001628</v>
      </c>
      <c r="F128" s="16">
        <f>F89</f>
        <v>0</v>
      </c>
      <c r="G128" s="67"/>
      <c r="H128" s="68" t="s">
        <v>49</v>
      </c>
      <c r="I128" s="68"/>
      <c r="J128" s="43">
        <f>ROUND((J127-J125)/J124,1)</f>
        <v>-11</v>
      </c>
      <c r="K128" s="33">
        <f>G63</f>
        <v>-20</v>
      </c>
    </row>
    <row r="129" s="16" customFormat="1" x14ac:dyDescent="0.25"/>
    <row r="130" s="16" customFormat="1" x14ac:dyDescent="0.25"/>
    <row r="131" s="16" customFormat="1" x14ac:dyDescent="0.25"/>
    <row r="132" s="16" customFormat="1" x14ac:dyDescent="0.25"/>
    <row r="133" s="16" customFormat="1" x14ac:dyDescent="0.25"/>
    <row r="134" s="16" customFormat="1" x14ac:dyDescent="0.25"/>
    <row r="135" s="16" customFormat="1" x14ac:dyDescent="0.25"/>
    <row r="136" s="16" customFormat="1" x14ac:dyDescent="0.25"/>
    <row r="137" s="16" customFormat="1" x14ac:dyDescent="0.25"/>
    <row r="138" s="16" customFormat="1" x14ac:dyDescent="0.25"/>
    <row r="139" s="16" customFormat="1" x14ac:dyDescent="0.25"/>
    <row r="140" s="16" customFormat="1" x14ac:dyDescent="0.25"/>
    <row r="141" s="16" customFormat="1" x14ac:dyDescent="0.25"/>
    <row r="142" s="16" customFormat="1" x14ac:dyDescent="0.25"/>
    <row r="143" s="16" customFormat="1" x14ac:dyDescent="0.25"/>
    <row r="144" s="16" customFormat="1" x14ac:dyDescent="0.25"/>
    <row r="145" s="16" customFormat="1" x14ac:dyDescent="0.25"/>
    <row r="146" s="16" customFormat="1" x14ac:dyDescent="0.25"/>
    <row r="147" s="16" customFormat="1" x14ac:dyDescent="0.25"/>
    <row r="148" s="16" customFormat="1" x14ac:dyDescent="0.25"/>
    <row r="149" s="16" customFormat="1" x14ac:dyDescent="0.25"/>
    <row r="150" s="16" customFormat="1" x14ac:dyDescent="0.25"/>
    <row r="151" s="16" customFormat="1" x14ac:dyDescent="0.25"/>
    <row r="152" s="16" customFormat="1" x14ac:dyDescent="0.25"/>
    <row r="153" s="16" customFormat="1" x14ac:dyDescent="0.25"/>
    <row r="154" s="16" customFormat="1" x14ac:dyDescent="0.25"/>
    <row r="155" s="16" customFormat="1" x14ac:dyDescent="0.25"/>
    <row r="156" s="16" customFormat="1" x14ac:dyDescent="0.25"/>
    <row r="157" s="16" customFormat="1" x14ac:dyDescent="0.25"/>
    <row r="158" s="16" customFormat="1" x14ac:dyDescent="0.25"/>
    <row r="159" s="16" customFormat="1" x14ac:dyDescent="0.25"/>
    <row r="160" s="16" customFormat="1" x14ac:dyDescent="0.25"/>
    <row r="161" s="16" customFormat="1" x14ac:dyDescent="0.25"/>
    <row r="162" s="16" customFormat="1" x14ac:dyDescent="0.25"/>
    <row r="163" s="16" customFormat="1" x14ac:dyDescent="0.25"/>
    <row r="164" s="16" customFormat="1" x14ac:dyDescent="0.25"/>
    <row r="165" s="16" customFormat="1" x14ac:dyDescent="0.25"/>
    <row r="166" s="16" customFormat="1" x14ac:dyDescent="0.25"/>
    <row r="167" s="16" customFormat="1" x14ac:dyDescent="0.25"/>
    <row r="168" s="16" customFormat="1" x14ac:dyDescent="0.25"/>
    <row r="169" s="16" customFormat="1" x14ac:dyDescent="0.25"/>
    <row r="170" s="16" customFormat="1" x14ac:dyDescent="0.25"/>
    <row r="171" s="16" customFormat="1" x14ac:dyDescent="0.25"/>
    <row r="172" s="16" customFormat="1" x14ac:dyDescent="0.25"/>
    <row r="173" s="16" customFormat="1" x14ac:dyDescent="0.25"/>
    <row r="174" s="16" customFormat="1" x14ac:dyDescent="0.25"/>
    <row r="175" s="16" customFormat="1" x14ac:dyDescent="0.25"/>
    <row r="176" s="16" customFormat="1" x14ac:dyDescent="0.25"/>
    <row r="177" s="16" customFormat="1" x14ac:dyDescent="0.25"/>
    <row r="178" s="16" customFormat="1" x14ac:dyDescent="0.25"/>
    <row r="179" s="16" customFormat="1" x14ac:dyDescent="0.25"/>
    <row r="180" s="16" customFormat="1" x14ac:dyDescent="0.25"/>
    <row r="181" s="16" customFormat="1" x14ac:dyDescent="0.25"/>
    <row r="182" s="16" customFormat="1" x14ac:dyDescent="0.25"/>
    <row r="183" s="16" customFormat="1" x14ac:dyDescent="0.25"/>
    <row r="184" s="16" customFormat="1" x14ac:dyDescent="0.25"/>
    <row r="185" s="16" customFormat="1" x14ac:dyDescent="0.25"/>
    <row r="186" s="16" customFormat="1" x14ac:dyDescent="0.25"/>
    <row r="187" s="16" customFormat="1" x14ac:dyDescent="0.25"/>
    <row r="188" s="16" customFormat="1" x14ac:dyDescent="0.25"/>
    <row r="189" s="16" customFormat="1" x14ac:dyDescent="0.25"/>
    <row r="190" s="16" customFormat="1" x14ac:dyDescent="0.25"/>
    <row r="191" s="16" customFormat="1" x14ac:dyDescent="0.25"/>
    <row r="192" s="16" customFormat="1" x14ac:dyDescent="0.25"/>
    <row r="193" s="16" customFormat="1" x14ac:dyDescent="0.25"/>
    <row r="194" s="16" customFormat="1" x14ac:dyDescent="0.25"/>
    <row r="195" s="16" customFormat="1" x14ac:dyDescent="0.25"/>
    <row r="196" s="16" customFormat="1" x14ac:dyDescent="0.25"/>
    <row r="197" s="16" customFormat="1" x14ac:dyDescent="0.25"/>
    <row r="198" s="16" customFormat="1" x14ac:dyDescent="0.25"/>
    <row r="199" s="16" customFormat="1" x14ac:dyDescent="0.25"/>
    <row r="200" s="16" customFormat="1" x14ac:dyDescent="0.25"/>
    <row r="201" s="16" customFormat="1" x14ac:dyDescent="0.25"/>
    <row r="202" s="16" customFormat="1" x14ac:dyDescent="0.25"/>
    <row r="203" s="16" customFormat="1" x14ac:dyDescent="0.25"/>
    <row r="204" s="16" customFormat="1" x14ac:dyDescent="0.25"/>
    <row r="205" s="16" customFormat="1" x14ac:dyDescent="0.25"/>
    <row r="206" s="16" customFormat="1" x14ac:dyDescent="0.25"/>
    <row r="207" s="16" customFormat="1" x14ac:dyDescent="0.25"/>
    <row r="208" s="16" customFormat="1" x14ac:dyDescent="0.25"/>
    <row r="209" s="16" customFormat="1" x14ac:dyDescent="0.25"/>
    <row r="210" s="16" customFormat="1" x14ac:dyDescent="0.25"/>
    <row r="211" s="16" customFormat="1" x14ac:dyDescent="0.25"/>
    <row r="212" s="16" customFormat="1" x14ac:dyDescent="0.25"/>
    <row r="213" s="16" customFormat="1" x14ac:dyDescent="0.25"/>
    <row r="214" s="16" customFormat="1" x14ac:dyDescent="0.25"/>
    <row r="215" s="16" customFormat="1" x14ac:dyDescent="0.25"/>
    <row r="216" s="16" customFormat="1" x14ac:dyDescent="0.25"/>
    <row r="217" s="16" customFormat="1" x14ac:dyDescent="0.25"/>
    <row r="218" s="16" customFormat="1" x14ac:dyDescent="0.25"/>
    <row r="219" s="16" customFormat="1" x14ac:dyDescent="0.25"/>
    <row r="220" s="16" customFormat="1" x14ac:dyDescent="0.25"/>
    <row r="221" s="16" customFormat="1" x14ac:dyDescent="0.25"/>
    <row r="222" s="16" customFormat="1" x14ac:dyDescent="0.25"/>
    <row r="223" s="16" customFormat="1" x14ac:dyDescent="0.25"/>
    <row r="224" s="16" customFormat="1" x14ac:dyDescent="0.25"/>
    <row r="225" s="16" customFormat="1" x14ac:dyDescent="0.25"/>
    <row r="226" s="16" customFormat="1" x14ac:dyDescent="0.25"/>
    <row r="227" s="16" customFormat="1" x14ac:dyDescent="0.25"/>
    <row r="228" s="16" customFormat="1" x14ac:dyDescent="0.25"/>
    <row r="229" s="16" customFormat="1" x14ac:dyDescent="0.25"/>
    <row r="230" s="16" customFormat="1" x14ac:dyDescent="0.25"/>
    <row r="231" s="16" customFormat="1" x14ac:dyDescent="0.25"/>
    <row r="232" s="16" customFormat="1" x14ac:dyDescent="0.25"/>
    <row r="233" s="16" customFormat="1" x14ac:dyDescent="0.25"/>
    <row r="234" s="16" customFormat="1" x14ac:dyDescent="0.25"/>
    <row r="235" s="16" customFormat="1" x14ac:dyDescent="0.25"/>
    <row r="236" s="16" customFormat="1" x14ac:dyDescent="0.25"/>
    <row r="237" s="16" customFormat="1" x14ac:dyDescent="0.25"/>
    <row r="238" s="16" customFormat="1" x14ac:dyDescent="0.25"/>
    <row r="239" s="16" customFormat="1" x14ac:dyDescent="0.25"/>
    <row r="240" s="16" customFormat="1" x14ac:dyDescent="0.25"/>
    <row r="241" s="16" customFormat="1" x14ac:dyDescent="0.25"/>
    <row r="242" s="16" customFormat="1" x14ac:dyDescent="0.25"/>
    <row r="243" s="16" customFormat="1" x14ac:dyDescent="0.25"/>
    <row r="244" s="16" customFormat="1" x14ac:dyDescent="0.25"/>
    <row r="245" s="16" customFormat="1" x14ac:dyDescent="0.25"/>
    <row r="246" s="16" customFormat="1" x14ac:dyDescent="0.25"/>
    <row r="247" s="16" customFormat="1" x14ac:dyDescent="0.25"/>
    <row r="248" s="16" customFormat="1" x14ac:dyDescent="0.25"/>
    <row r="249" s="16" customFormat="1" x14ac:dyDescent="0.25"/>
    <row r="250" s="16" customFormat="1" x14ac:dyDescent="0.25"/>
    <row r="251" s="16" customFormat="1" x14ac:dyDescent="0.25"/>
    <row r="252" s="16" customFormat="1" x14ac:dyDescent="0.25"/>
    <row r="253" s="16" customFormat="1" x14ac:dyDescent="0.25"/>
    <row r="254" s="16" customFormat="1" x14ac:dyDescent="0.25"/>
    <row r="255" s="16" customFormat="1" x14ac:dyDescent="0.25"/>
    <row r="256" s="16" customFormat="1" x14ac:dyDescent="0.25"/>
    <row r="257" s="16" customFormat="1" x14ac:dyDescent="0.25"/>
    <row r="258" s="16" customFormat="1" x14ac:dyDescent="0.25"/>
    <row r="259" s="16" customFormat="1" x14ac:dyDescent="0.25"/>
    <row r="260" s="16" customFormat="1" x14ac:dyDescent="0.25"/>
    <row r="261" s="16" customFormat="1" x14ac:dyDescent="0.25"/>
    <row r="262" s="16" customFormat="1" x14ac:dyDescent="0.25"/>
    <row r="263" s="16" customFormat="1" x14ac:dyDescent="0.25"/>
    <row r="264" s="16" customFormat="1" x14ac:dyDescent="0.25"/>
    <row r="265" s="16" customFormat="1" x14ac:dyDescent="0.25"/>
    <row r="266" s="16" customFormat="1" x14ac:dyDescent="0.25"/>
    <row r="267" s="16" customFormat="1" x14ac:dyDescent="0.25"/>
    <row r="268" s="16" customFormat="1" x14ac:dyDescent="0.25"/>
    <row r="269" s="16" customFormat="1" x14ac:dyDescent="0.25"/>
    <row r="270" s="16" customFormat="1" x14ac:dyDescent="0.25"/>
    <row r="271" s="16" customFormat="1" x14ac:dyDescent="0.25"/>
    <row r="272" s="16" customFormat="1" x14ac:dyDescent="0.25"/>
    <row r="273" s="16" customFormat="1" x14ac:dyDescent="0.25"/>
    <row r="274" s="16" customFormat="1" x14ac:dyDescent="0.25"/>
    <row r="275" s="16" customFormat="1" x14ac:dyDescent="0.25"/>
    <row r="276" s="16" customFormat="1" x14ac:dyDescent="0.25"/>
    <row r="277" s="16" customFormat="1" x14ac:dyDescent="0.25"/>
    <row r="278" s="16" customFormat="1" x14ac:dyDescent="0.25"/>
    <row r="279" s="16" customFormat="1" x14ac:dyDescent="0.25"/>
    <row r="280" s="16" customFormat="1" x14ac:dyDescent="0.25"/>
    <row r="281" s="16" customFormat="1" x14ac:dyDescent="0.25"/>
    <row r="282" s="16" customFormat="1" x14ac:dyDescent="0.25"/>
    <row r="283" s="16" customFormat="1" x14ac:dyDescent="0.25"/>
    <row r="284" s="16" customFormat="1" x14ac:dyDescent="0.25"/>
    <row r="285" s="16" customFormat="1" x14ac:dyDescent="0.25"/>
    <row r="286" s="16" customFormat="1" x14ac:dyDescent="0.25"/>
    <row r="287" s="16" customFormat="1" x14ac:dyDescent="0.25"/>
    <row r="288" s="16" customFormat="1" x14ac:dyDescent="0.25"/>
    <row r="289" s="16" customFormat="1" x14ac:dyDescent="0.25"/>
    <row r="290" s="16" customFormat="1" x14ac:dyDescent="0.25"/>
    <row r="291" s="16" customFormat="1" x14ac:dyDescent="0.25"/>
    <row r="292" s="16" customFormat="1" x14ac:dyDescent="0.25"/>
    <row r="293" s="16" customFormat="1" x14ac:dyDescent="0.25"/>
    <row r="294" s="16" customFormat="1" x14ac:dyDescent="0.25"/>
    <row r="295" s="16" customFormat="1" x14ac:dyDescent="0.25"/>
    <row r="296" s="16" customFormat="1" x14ac:dyDescent="0.25"/>
    <row r="297" s="16" customFormat="1" x14ac:dyDescent="0.25"/>
    <row r="298" s="16" customFormat="1" x14ac:dyDescent="0.25"/>
    <row r="299" s="16" customFormat="1" x14ac:dyDescent="0.25"/>
    <row r="300" s="16" customFormat="1" x14ac:dyDescent="0.25"/>
    <row r="301" s="16" customFormat="1" x14ac:dyDescent="0.25"/>
    <row r="302" s="16" customFormat="1" x14ac:dyDescent="0.25"/>
    <row r="303" s="16" customFormat="1" x14ac:dyDescent="0.25"/>
    <row r="304" s="16" customFormat="1" x14ac:dyDescent="0.25"/>
    <row r="305" s="16" customFormat="1" x14ac:dyDescent="0.25"/>
    <row r="306" s="16" customFormat="1" x14ac:dyDescent="0.25"/>
    <row r="307" s="16" customFormat="1" x14ac:dyDescent="0.25"/>
    <row r="308" s="16" customFormat="1" x14ac:dyDescent="0.25"/>
    <row r="309" s="16" customFormat="1" x14ac:dyDescent="0.25"/>
    <row r="310" s="16" customFormat="1" x14ac:dyDescent="0.25"/>
    <row r="311" s="16" customFormat="1" x14ac:dyDescent="0.25"/>
    <row r="312" s="16" customFormat="1" x14ac:dyDescent="0.25"/>
    <row r="313" s="16" customFormat="1" x14ac:dyDescent="0.25"/>
    <row r="314" s="16" customFormat="1" x14ac:dyDescent="0.25"/>
    <row r="315" s="16" customFormat="1" x14ac:dyDescent="0.25"/>
    <row r="316" s="16" customFormat="1" x14ac:dyDescent="0.25"/>
    <row r="317" s="16" customFormat="1" x14ac:dyDescent="0.25"/>
    <row r="318" s="16" customFormat="1" x14ac:dyDescent="0.25"/>
    <row r="319" s="16" customFormat="1" x14ac:dyDescent="0.25"/>
    <row r="320" s="16" customFormat="1" x14ac:dyDescent="0.25"/>
    <row r="321" s="16" customFormat="1" x14ac:dyDescent="0.25"/>
    <row r="322" s="16" customFormat="1" x14ac:dyDescent="0.25"/>
    <row r="323" s="16" customFormat="1" x14ac:dyDescent="0.25"/>
    <row r="324" s="16" customFormat="1" x14ac:dyDescent="0.25"/>
    <row r="325" s="16" customFormat="1" x14ac:dyDescent="0.25"/>
    <row r="326" s="16" customFormat="1" x14ac:dyDescent="0.25"/>
    <row r="327" s="16" customFormat="1" x14ac:dyDescent="0.25"/>
    <row r="328" s="16" customFormat="1" x14ac:dyDescent="0.25"/>
    <row r="329" s="16" customFormat="1" x14ac:dyDescent="0.25"/>
    <row r="330" s="16" customFormat="1" x14ac:dyDescent="0.25"/>
    <row r="331" s="16" customFormat="1" x14ac:dyDescent="0.25"/>
    <row r="332" s="16" customFormat="1" x14ac:dyDescent="0.25"/>
    <row r="333" s="16" customFormat="1" x14ac:dyDescent="0.25"/>
    <row r="334" s="16" customFormat="1" x14ac:dyDescent="0.25"/>
    <row r="335" s="16" customFormat="1" x14ac:dyDescent="0.25"/>
    <row r="336" s="16" customFormat="1" x14ac:dyDescent="0.25"/>
    <row r="337" s="16" customFormat="1" x14ac:dyDescent="0.25"/>
    <row r="338" s="16" customFormat="1" x14ac:dyDescent="0.25"/>
    <row r="339" s="16" customFormat="1" x14ac:dyDescent="0.25"/>
    <row r="340" s="16" customFormat="1" x14ac:dyDescent="0.25"/>
    <row r="341" s="16" customFormat="1" x14ac:dyDescent="0.25"/>
    <row r="342" s="16" customFormat="1" x14ac:dyDescent="0.25"/>
    <row r="343" s="16" customFormat="1" x14ac:dyDescent="0.25"/>
    <row r="344" s="16" customFormat="1" x14ac:dyDescent="0.25"/>
    <row r="345" s="16" customFormat="1" x14ac:dyDescent="0.25"/>
    <row r="346" s="16" customFormat="1" x14ac:dyDescent="0.25"/>
    <row r="347" s="16" customFormat="1" x14ac:dyDescent="0.25"/>
    <row r="348" s="16" customFormat="1" x14ac:dyDescent="0.25"/>
    <row r="349" s="16" customFormat="1" x14ac:dyDescent="0.25"/>
    <row r="350" s="16" customFormat="1" x14ac:dyDescent="0.25"/>
    <row r="351" s="16" customFormat="1" x14ac:dyDescent="0.25"/>
    <row r="352" s="16" customFormat="1" x14ac:dyDescent="0.25"/>
    <row r="353" s="16" customFormat="1" x14ac:dyDescent="0.25"/>
    <row r="354" s="16" customFormat="1" x14ac:dyDescent="0.25"/>
    <row r="355" s="16" customFormat="1" x14ac:dyDescent="0.25"/>
    <row r="356" s="16" customFormat="1" x14ac:dyDescent="0.25"/>
    <row r="357" s="16" customFormat="1" x14ac:dyDescent="0.25"/>
    <row r="358" s="16" customFormat="1" x14ac:dyDescent="0.25"/>
    <row r="359" s="16" customFormat="1" x14ac:dyDescent="0.25"/>
    <row r="360" s="16" customFormat="1" x14ac:dyDescent="0.25"/>
    <row r="361" s="16" customFormat="1" x14ac:dyDescent="0.25"/>
    <row r="362" s="16" customFormat="1" x14ac:dyDescent="0.25"/>
    <row r="363" s="16" customFormat="1" x14ac:dyDescent="0.25"/>
    <row r="364" s="16" customFormat="1" x14ac:dyDescent="0.25"/>
    <row r="365" s="16" customFormat="1" x14ac:dyDescent="0.25"/>
    <row r="366" s="16" customFormat="1" x14ac:dyDescent="0.25"/>
    <row r="367" s="16" customFormat="1" x14ac:dyDescent="0.25"/>
    <row r="368" s="16" customFormat="1" x14ac:dyDescent="0.25"/>
    <row r="369" s="16" customFormat="1" x14ac:dyDescent="0.25"/>
    <row r="370" s="16" customFormat="1" x14ac:dyDescent="0.25"/>
    <row r="371" s="16" customFormat="1" x14ac:dyDescent="0.25"/>
    <row r="372" s="16" customFormat="1" x14ac:dyDescent="0.25"/>
    <row r="373" s="16" customFormat="1" x14ac:dyDescent="0.25"/>
    <row r="374" s="16" customFormat="1" x14ac:dyDescent="0.25"/>
    <row r="375" s="16" customFormat="1" x14ac:dyDescent="0.25"/>
    <row r="376" s="16" customFormat="1" x14ac:dyDescent="0.25"/>
    <row r="377" s="16" customFormat="1" x14ac:dyDescent="0.25"/>
    <row r="378" s="16" customFormat="1" x14ac:dyDescent="0.25"/>
    <row r="379" s="16" customFormat="1" x14ac:dyDescent="0.25"/>
    <row r="380" s="16" customFormat="1" x14ac:dyDescent="0.25"/>
    <row r="381" s="16" customFormat="1" x14ac:dyDescent="0.25"/>
    <row r="382" s="16" customFormat="1" x14ac:dyDescent="0.25"/>
    <row r="383" s="16" customFormat="1" x14ac:dyDescent="0.25"/>
    <row r="384" s="16" customFormat="1" x14ac:dyDescent="0.25"/>
    <row r="385" s="16" customFormat="1" x14ac:dyDescent="0.25"/>
    <row r="386" s="16" customFormat="1" x14ac:dyDescent="0.25"/>
    <row r="387" s="16" customFormat="1" x14ac:dyDescent="0.25"/>
    <row r="388" s="16" customFormat="1" x14ac:dyDescent="0.25"/>
    <row r="389" s="16" customFormat="1" x14ac:dyDescent="0.25"/>
    <row r="390" s="16" customFormat="1" x14ac:dyDescent="0.25"/>
    <row r="391" s="16" customFormat="1" x14ac:dyDescent="0.25"/>
    <row r="392" s="16" customFormat="1" x14ac:dyDescent="0.25"/>
    <row r="393" s="16" customFormat="1" x14ac:dyDescent="0.25"/>
    <row r="394" s="16" customFormat="1" x14ac:dyDescent="0.25"/>
    <row r="395" s="16" customFormat="1" x14ac:dyDescent="0.25"/>
    <row r="396" s="16" customFormat="1" x14ac:dyDescent="0.25"/>
    <row r="397" s="16" customFormat="1" x14ac:dyDescent="0.25"/>
    <row r="398" s="18" customFormat="1" x14ac:dyDescent="0.25"/>
    <row r="399" s="18" customFormat="1" x14ac:dyDescent="0.25"/>
    <row r="400" s="18" customFormat="1" x14ac:dyDescent="0.25"/>
    <row r="401" s="18" customFormat="1" x14ac:dyDescent="0.25"/>
    <row r="402" s="18" customFormat="1" x14ac:dyDescent="0.25"/>
    <row r="403" s="18" customFormat="1" x14ac:dyDescent="0.25"/>
    <row r="404" s="18" customFormat="1" x14ac:dyDescent="0.25"/>
    <row r="405" s="18" customFormat="1" x14ac:dyDescent="0.25"/>
    <row r="406" s="18" customFormat="1" x14ac:dyDescent="0.25"/>
    <row r="407" s="18" customFormat="1" x14ac:dyDescent="0.25"/>
    <row r="408" s="18" customFormat="1" x14ac:dyDescent="0.25"/>
    <row r="409" s="18" customFormat="1" x14ac:dyDescent="0.25"/>
    <row r="410" s="18" customFormat="1" x14ac:dyDescent="0.25"/>
    <row r="411" s="18" customFormat="1" x14ac:dyDescent="0.25"/>
    <row r="412" s="18" customFormat="1" x14ac:dyDescent="0.25"/>
    <row r="413" s="18" customFormat="1" x14ac:dyDescent="0.25"/>
    <row r="414" s="18" customFormat="1" x14ac:dyDescent="0.25"/>
    <row r="415" s="18" customFormat="1" x14ac:dyDescent="0.25"/>
    <row r="416" s="18" customFormat="1" x14ac:dyDescent="0.25"/>
    <row r="417" s="18" customFormat="1" x14ac:dyDescent="0.25"/>
    <row r="418" s="18" customFormat="1" x14ac:dyDescent="0.25"/>
    <row r="419" s="18" customFormat="1" x14ac:dyDescent="0.25"/>
    <row r="420" s="18" customFormat="1" x14ac:dyDescent="0.25"/>
    <row r="421" s="18" customFormat="1" x14ac:dyDescent="0.25"/>
    <row r="422" s="18" customFormat="1" x14ac:dyDescent="0.25"/>
    <row r="423" s="18" customFormat="1" x14ac:dyDescent="0.25"/>
    <row r="424" s="18" customFormat="1" x14ac:dyDescent="0.25"/>
    <row r="425" s="18" customFormat="1" x14ac:dyDescent="0.25"/>
    <row r="426" s="18" customFormat="1" x14ac:dyDescent="0.25"/>
    <row r="427" s="18" customFormat="1" x14ac:dyDescent="0.25"/>
    <row r="428" s="18" customFormat="1" x14ac:dyDescent="0.25"/>
    <row r="429" s="18" customFormat="1" x14ac:dyDescent="0.25"/>
    <row r="430" s="18" customFormat="1" x14ac:dyDescent="0.25"/>
    <row r="431" s="18" customFormat="1" x14ac:dyDescent="0.25"/>
    <row r="432" s="18" customFormat="1" x14ac:dyDescent="0.25"/>
    <row r="433" s="18" customFormat="1" x14ac:dyDescent="0.25"/>
    <row r="434" s="18" customFormat="1" x14ac:dyDescent="0.25"/>
    <row r="435" s="18" customFormat="1" x14ac:dyDescent="0.25"/>
    <row r="436" s="18" customFormat="1" x14ac:dyDescent="0.25"/>
    <row r="437" s="18" customFormat="1" x14ac:dyDescent="0.25"/>
    <row r="438" s="18" customFormat="1" x14ac:dyDescent="0.25"/>
    <row r="439" s="18" customFormat="1" x14ac:dyDescent="0.25"/>
    <row r="440" s="18" customFormat="1" x14ac:dyDescent="0.25"/>
    <row r="441" s="18" customFormat="1" x14ac:dyDescent="0.25"/>
    <row r="442" s="18" customFormat="1" x14ac:dyDescent="0.25"/>
    <row r="443" s="18" customFormat="1" x14ac:dyDescent="0.25"/>
    <row r="444" s="18" customFormat="1" x14ac:dyDescent="0.25"/>
    <row r="445" s="18" customFormat="1" x14ac:dyDescent="0.25"/>
    <row r="446" s="18" customFormat="1" x14ac:dyDescent="0.25"/>
    <row r="447" s="18" customFormat="1" x14ac:dyDescent="0.25"/>
    <row r="448" s="18" customFormat="1" x14ac:dyDescent="0.25"/>
    <row r="449" s="18" customFormat="1" x14ac:dyDescent="0.25"/>
    <row r="450" s="18" customFormat="1" x14ac:dyDescent="0.25"/>
    <row r="451" s="18" customFormat="1" x14ac:dyDescent="0.25"/>
    <row r="452" s="18" customFormat="1" x14ac:dyDescent="0.25"/>
    <row r="453" s="18" customFormat="1" x14ac:dyDescent="0.25"/>
    <row r="454" s="18" customFormat="1" x14ac:dyDescent="0.25"/>
    <row r="455" s="18" customFormat="1" x14ac:dyDescent="0.25"/>
    <row r="456" s="18" customFormat="1" x14ac:dyDescent="0.25"/>
    <row r="457" s="18" customFormat="1" x14ac:dyDescent="0.25"/>
    <row r="458" s="18" customFormat="1" x14ac:dyDescent="0.25"/>
    <row r="459" s="18" customFormat="1" x14ac:dyDescent="0.25"/>
    <row r="460" s="18" customFormat="1" x14ac:dyDescent="0.25"/>
    <row r="461" s="18" customFormat="1" x14ac:dyDescent="0.25"/>
    <row r="462" s="18" customFormat="1" x14ac:dyDescent="0.25"/>
    <row r="463" s="18" customFormat="1" x14ac:dyDescent="0.25"/>
    <row r="464" s="18" customFormat="1" x14ac:dyDescent="0.25"/>
    <row r="465" s="18" customFormat="1" x14ac:dyDescent="0.25"/>
    <row r="466" s="18" customFormat="1" x14ac:dyDescent="0.25"/>
    <row r="467" s="18" customFormat="1" x14ac:dyDescent="0.25"/>
    <row r="468" s="18" customFormat="1" x14ac:dyDescent="0.25"/>
    <row r="469" s="18" customFormat="1" x14ac:dyDescent="0.25"/>
    <row r="470" s="18" customFormat="1" x14ac:dyDescent="0.25"/>
    <row r="471" s="18" customFormat="1" x14ac:dyDescent="0.25"/>
    <row r="472" s="18" customFormat="1" x14ac:dyDescent="0.25"/>
    <row r="473" s="18" customFormat="1" x14ac:dyDescent="0.25"/>
    <row r="474" s="18" customFormat="1" x14ac:dyDescent="0.25"/>
    <row r="475" s="18" customFormat="1" x14ac:dyDescent="0.25"/>
    <row r="476" s="18" customFormat="1" x14ac:dyDescent="0.25"/>
    <row r="477" s="18" customFormat="1" x14ac:dyDescent="0.25"/>
    <row r="478" s="18" customFormat="1" x14ac:dyDescent="0.25"/>
    <row r="479" s="18" customFormat="1" x14ac:dyDescent="0.25"/>
    <row r="480" s="18" customFormat="1" x14ac:dyDescent="0.25"/>
    <row r="481" s="18" customFormat="1" x14ac:dyDescent="0.25"/>
    <row r="482" s="18" customFormat="1" x14ac:dyDescent="0.25"/>
    <row r="483" s="18" customFormat="1" x14ac:dyDescent="0.25"/>
    <row r="484" s="18" customFormat="1" x14ac:dyDescent="0.25"/>
    <row r="485" s="18" customFormat="1" x14ac:dyDescent="0.25"/>
    <row r="486" s="18" customFormat="1" x14ac:dyDescent="0.25"/>
    <row r="487" s="18" customFormat="1" x14ac:dyDescent="0.25"/>
    <row r="488" s="18" customFormat="1" x14ac:dyDescent="0.25"/>
    <row r="489" s="18" customFormat="1" x14ac:dyDescent="0.25"/>
    <row r="490" s="18" customFormat="1" x14ac:dyDescent="0.25"/>
    <row r="491" s="18" customFormat="1" x14ac:dyDescent="0.25"/>
    <row r="492" s="18" customFormat="1" x14ac:dyDescent="0.25"/>
    <row r="493" s="18" customFormat="1" x14ac:dyDescent="0.25"/>
    <row r="494" s="18" customFormat="1" x14ac:dyDescent="0.25"/>
    <row r="495" s="18" customFormat="1" x14ac:dyDescent="0.25"/>
    <row r="496" s="18" customFormat="1" x14ac:dyDescent="0.25"/>
    <row r="497" s="18" customFormat="1" x14ac:dyDescent="0.25"/>
    <row r="498" s="18" customFormat="1" x14ac:dyDescent="0.25"/>
    <row r="499" s="18" customFormat="1" x14ac:dyDescent="0.25"/>
    <row r="500" s="18" customFormat="1" x14ac:dyDescent="0.25"/>
    <row r="501" s="18" customFormat="1" x14ac:dyDescent="0.25"/>
    <row r="502" s="18" customFormat="1" x14ac:dyDescent="0.25"/>
    <row r="503" s="18" customFormat="1" x14ac:dyDescent="0.25"/>
    <row r="504" s="18" customFormat="1" x14ac:dyDescent="0.25"/>
    <row r="505" s="18" customFormat="1" x14ac:dyDescent="0.25"/>
    <row r="506" s="18" customFormat="1" x14ac:dyDescent="0.25"/>
    <row r="507" s="18" customFormat="1" x14ac:dyDescent="0.25"/>
    <row r="508" s="18" customFormat="1" x14ac:dyDescent="0.25"/>
    <row r="509" s="18" customFormat="1" x14ac:dyDescent="0.25"/>
    <row r="510" s="18" customFormat="1" x14ac:dyDescent="0.25"/>
    <row r="511" s="18" customFormat="1" x14ac:dyDescent="0.25"/>
    <row r="512" s="18" customFormat="1" x14ac:dyDescent="0.25"/>
    <row r="513" s="18" customFormat="1" x14ac:dyDescent="0.25"/>
    <row r="514" s="18" customFormat="1" x14ac:dyDescent="0.25"/>
    <row r="515" s="18" customFormat="1" x14ac:dyDescent="0.25"/>
    <row r="516" s="18" customFormat="1" x14ac:dyDescent="0.25"/>
    <row r="517" s="18" customFormat="1" x14ac:dyDescent="0.25"/>
    <row r="518" s="18" customFormat="1" x14ac:dyDescent="0.25"/>
    <row r="519" s="18" customFormat="1" x14ac:dyDescent="0.25"/>
    <row r="520" s="18" customFormat="1" x14ac:dyDescent="0.25"/>
    <row r="521" s="18" customFormat="1" x14ac:dyDescent="0.25"/>
    <row r="522" s="18" customFormat="1" x14ac:dyDescent="0.25"/>
    <row r="523" s="18" customFormat="1" x14ac:dyDescent="0.25"/>
    <row r="524" s="18" customFormat="1" x14ac:dyDescent="0.25"/>
    <row r="525" s="18" customFormat="1" x14ac:dyDescent="0.25"/>
    <row r="526" s="18" customFormat="1" x14ac:dyDescent="0.25"/>
    <row r="527" s="18" customFormat="1" x14ac:dyDescent="0.25"/>
    <row r="528" s="16" customFormat="1" x14ac:dyDescent="0.25"/>
    <row r="529" s="16" customFormat="1" x14ac:dyDescent="0.25"/>
    <row r="530" s="16" customFormat="1" x14ac:dyDescent="0.25"/>
    <row r="531" s="16" customFormat="1" x14ac:dyDescent="0.25"/>
    <row r="532" s="16" customFormat="1" x14ac:dyDescent="0.25"/>
    <row r="533" s="16" customFormat="1" x14ac:dyDescent="0.25"/>
    <row r="534" s="16" customFormat="1" x14ac:dyDescent="0.25"/>
    <row r="535" s="16" customFormat="1" x14ac:dyDescent="0.25"/>
    <row r="536" s="16" customFormat="1" x14ac:dyDescent="0.25"/>
    <row r="537" s="16" customFormat="1" x14ac:dyDescent="0.25"/>
    <row r="538" s="16" customFormat="1" x14ac:dyDescent="0.25"/>
    <row r="539" s="16" customFormat="1" x14ac:dyDescent="0.25"/>
    <row r="540" s="16" customFormat="1" x14ac:dyDescent="0.25"/>
    <row r="541" s="16" customFormat="1" x14ac:dyDescent="0.25"/>
    <row r="542" s="16" customFormat="1" x14ac:dyDescent="0.25"/>
    <row r="543" s="16" customFormat="1" x14ac:dyDescent="0.25"/>
    <row r="544" s="16" customFormat="1" x14ac:dyDescent="0.25"/>
    <row r="545" s="16" customFormat="1" x14ac:dyDescent="0.25"/>
    <row r="546" s="16" customFormat="1" x14ac:dyDescent="0.25"/>
    <row r="547" s="16" customFormat="1" x14ac:dyDescent="0.25"/>
    <row r="548" s="16" customFormat="1" x14ac:dyDescent="0.25"/>
    <row r="549" s="16" customFormat="1" x14ac:dyDescent="0.25"/>
    <row r="550" s="16" customFormat="1" x14ac:dyDescent="0.25"/>
    <row r="551" s="16" customFormat="1" x14ac:dyDescent="0.25"/>
    <row r="552" s="16" customFormat="1" x14ac:dyDescent="0.25"/>
    <row r="553" s="16" customFormat="1" x14ac:dyDescent="0.25"/>
    <row r="554" s="16" customFormat="1" x14ac:dyDescent="0.25"/>
    <row r="555" s="16" customFormat="1" x14ac:dyDescent="0.25"/>
    <row r="556" s="16" customFormat="1" x14ac:dyDescent="0.25"/>
    <row r="557" s="16" customFormat="1" x14ac:dyDescent="0.25"/>
    <row r="558" s="16" customFormat="1" x14ac:dyDescent="0.25"/>
    <row r="559" s="16" customFormat="1" x14ac:dyDescent="0.25"/>
    <row r="560" s="16" customFormat="1" x14ac:dyDescent="0.25"/>
    <row r="561" s="16" customFormat="1" x14ac:dyDescent="0.25"/>
    <row r="562" s="16" customFormat="1" x14ac:dyDescent="0.25"/>
    <row r="563" s="16" customFormat="1" x14ac:dyDescent="0.25"/>
    <row r="564" s="16" customFormat="1" x14ac:dyDescent="0.25"/>
    <row r="565" s="16" customFormat="1" x14ac:dyDescent="0.25"/>
    <row r="566" s="16" customFormat="1" x14ac:dyDescent="0.25"/>
    <row r="567" s="16" customFormat="1" x14ac:dyDescent="0.25"/>
    <row r="568" s="16" customFormat="1" x14ac:dyDescent="0.25"/>
    <row r="569" s="16" customFormat="1" x14ac:dyDescent="0.25"/>
    <row r="570" s="16" customFormat="1" x14ac:dyDescent="0.25"/>
    <row r="571" s="16" customFormat="1" x14ac:dyDescent="0.25"/>
    <row r="572" s="16" customFormat="1" x14ac:dyDescent="0.25"/>
    <row r="573" s="16" customFormat="1" x14ac:dyDescent="0.25"/>
    <row r="574" s="16" customFormat="1" x14ac:dyDescent="0.25"/>
    <row r="575" s="16" customFormat="1" x14ac:dyDescent="0.25"/>
    <row r="576" s="16" customFormat="1" x14ac:dyDescent="0.25"/>
    <row r="577" s="16" customFormat="1" x14ac:dyDescent="0.25"/>
    <row r="578" s="16" customFormat="1" x14ac:dyDescent="0.25"/>
    <row r="579" s="16" customFormat="1" x14ac:dyDescent="0.25"/>
    <row r="580" s="16" customFormat="1" x14ac:dyDescent="0.25"/>
    <row r="581" s="16" customFormat="1" x14ac:dyDescent="0.25"/>
    <row r="582" s="16" customFormat="1" x14ac:dyDescent="0.25"/>
    <row r="583" s="16" customFormat="1" x14ac:dyDescent="0.25"/>
    <row r="584" s="16" customFormat="1" x14ac:dyDescent="0.25"/>
    <row r="585" s="16" customFormat="1" x14ac:dyDescent="0.25"/>
    <row r="586" s="16" customFormat="1" x14ac:dyDescent="0.25"/>
    <row r="587" s="16" customFormat="1" x14ac:dyDescent="0.25"/>
    <row r="588" s="16" customFormat="1" x14ac:dyDescent="0.25"/>
    <row r="589" s="16" customFormat="1" x14ac:dyDescent="0.25"/>
    <row r="590" s="16" customFormat="1" x14ac:dyDescent="0.25"/>
    <row r="591" s="16" customFormat="1" x14ac:dyDescent="0.25"/>
    <row r="592" s="16" customFormat="1" x14ac:dyDescent="0.25"/>
    <row r="593" s="16" customFormat="1" x14ac:dyDescent="0.25"/>
    <row r="594" s="16" customFormat="1" x14ac:dyDescent="0.25"/>
    <row r="595" s="16" customFormat="1" x14ac:dyDescent="0.25"/>
    <row r="596" s="16" customFormat="1" x14ac:dyDescent="0.25"/>
    <row r="597" s="16" customFormat="1" x14ac:dyDescent="0.25"/>
    <row r="598" s="16" customFormat="1" x14ac:dyDescent="0.25"/>
    <row r="599" s="16" customFormat="1" x14ac:dyDescent="0.25"/>
    <row r="600" s="16" customFormat="1" x14ac:dyDescent="0.25"/>
    <row r="601" s="16" customFormat="1" x14ac:dyDescent="0.25"/>
    <row r="602" s="16" customFormat="1" x14ac:dyDescent="0.25"/>
    <row r="603" s="16" customFormat="1" x14ac:dyDescent="0.25"/>
    <row r="604" s="16" customFormat="1" x14ac:dyDescent="0.25"/>
    <row r="605" s="16" customFormat="1" x14ac:dyDescent="0.25"/>
    <row r="606" s="16" customFormat="1" x14ac:dyDescent="0.25"/>
    <row r="607" s="16" customFormat="1" x14ac:dyDescent="0.25"/>
    <row r="608" s="16" customFormat="1" x14ac:dyDescent="0.25"/>
    <row r="609" s="16" customFormat="1" x14ac:dyDescent="0.25"/>
    <row r="610" s="16" customFormat="1" x14ac:dyDescent="0.25"/>
    <row r="611" s="16" customFormat="1" x14ac:dyDescent="0.25"/>
    <row r="612" s="16" customFormat="1" x14ac:dyDescent="0.25"/>
    <row r="613" s="16" customFormat="1" x14ac:dyDescent="0.25"/>
    <row r="614" s="16" customFormat="1" x14ac:dyDescent="0.25"/>
    <row r="615" s="16" customFormat="1" x14ac:dyDescent="0.25"/>
    <row r="616" s="16" customFormat="1" x14ac:dyDescent="0.25"/>
    <row r="617" s="16" customFormat="1" x14ac:dyDescent="0.25"/>
    <row r="618" s="16" customFormat="1" x14ac:dyDescent="0.25"/>
    <row r="619" s="16" customFormat="1" x14ac:dyDescent="0.25"/>
    <row r="620" s="16" customFormat="1" x14ac:dyDescent="0.25"/>
    <row r="621" s="16" customFormat="1" x14ac:dyDescent="0.25"/>
    <row r="622" s="16" customFormat="1" x14ac:dyDescent="0.25"/>
    <row r="623" s="16" customFormat="1" x14ac:dyDescent="0.25"/>
    <row r="624" s="16" customFormat="1" x14ac:dyDescent="0.25"/>
    <row r="625" s="16" customFormat="1" x14ac:dyDescent="0.25"/>
    <row r="626" s="16" customFormat="1" x14ac:dyDescent="0.25"/>
    <row r="627" s="16" customFormat="1" x14ac:dyDescent="0.25"/>
    <row r="628" s="16" customFormat="1" x14ac:dyDescent="0.25"/>
    <row r="629" s="16" customFormat="1" x14ac:dyDescent="0.25"/>
    <row r="630" s="16" customFormat="1" x14ac:dyDescent="0.25"/>
    <row r="631" s="16" customFormat="1" x14ac:dyDescent="0.25"/>
    <row r="632" s="16" customFormat="1" x14ac:dyDescent="0.25"/>
    <row r="633" s="16" customFormat="1" x14ac:dyDescent="0.25"/>
    <row r="634" s="16" customFormat="1" x14ac:dyDescent="0.25"/>
    <row r="635" s="16" customFormat="1" x14ac:dyDescent="0.25"/>
    <row r="636" s="16" customFormat="1" x14ac:dyDescent="0.25"/>
    <row r="637" s="16" customFormat="1" x14ac:dyDescent="0.25"/>
    <row r="638" s="16" customFormat="1" x14ac:dyDescent="0.25"/>
    <row r="639" s="16" customFormat="1" x14ac:dyDescent="0.25"/>
    <row r="640" s="16" customFormat="1" x14ac:dyDescent="0.25"/>
    <row r="641" s="16" customFormat="1" x14ac:dyDescent="0.25"/>
    <row r="642" s="16" customFormat="1" x14ac:dyDescent="0.25"/>
    <row r="643" s="16" customFormat="1" x14ac:dyDescent="0.25"/>
    <row r="644" s="16" customFormat="1" x14ac:dyDescent="0.25"/>
    <row r="645" s="16" customFormat="1" x14ac:dyDescent="0.25"/>
    <row r="646" s="16" customFormat="1" x14ac:dyDescent="0.25"/>
    <row r="647" s="16" customFormat="1" x14ac:dyDescent="0.25"/>
    <row r="648" s="16" customFormat="1" x14ac:dyDescent="0.25"/>
    <row r="649" s="16" customFormat="1" x14ac:dyDescent="0.25"/>
    <row r="650" s="16" customFormat="1" x14ac:dyDescent="0.25"/>
    <row r="651" s="16" customFormat="1" x14ac:dyDescent="0.25"/>
    <row r="652" s="16" customFormat="1" x14ac:dyDescent="0.25"/>
    <row r="653" s="16" customFormat="1" x14ac:dyDescent="0.25"/>
    <row r="654" s="16" customFormat="1" x14ac:dyDescent="0.25"/>
    <row r="655" s="16" customFormat="1" x14ac:dyDescent="0.25"/>
    <row r="656" s="16" customFormat="1" x14ac:dyDescent="0.25"/>
    <row r="657" s="16" customFormat="1" x14ac:dyDescent="0.25"/>
    <row r="658" s="16" customFormat="1" x14ac:dyDescent="0.25"/>
    <row r="659" s="16" customFormat="1" x14ac:dyDescent="0.25"/>
    <row r="660" s="16" customFormat="1" x14ac:dyDescent="0.25"/>
    <row r="661" s="16" customFormat="1" x14ac:dyDescent="0.25"/>
    <row r="662" s="16" customFormat="1" x14ac:dyDescent="0.25"/>
    <row r="663" s="16" customFormat="1" x14ac:dyDescent="0.25"/>
    <row r="664" s="16" customFormat="1" x14ac:dyDescent="0.25"/>
    <row r="665" s="16" customFormat="1" x14ac:dyDescent="0.25"/>
    <row r="666" s="16" customFormat="1" x14ac:dyDescent="0.25"/>
    <row r="667" s="16" customFormat="1" x14ac:dyDescent="0.25"/>
    <row r="668" s="16" customFormat="1" x14ac:dyDescent="0.25"/>
    <row r="669" s="16" customFormat="1" x14ac:dyDescent="0.25"/>
    <row r="670" s="16" customFormat="1" x14ac:dyDescent="0.25"/>
    <row r="671" s="16" customFormat="1" x14ac:dyDescent="0.25"/>
    <row r="672" s="16" customFormat="1" x14ac:dyDescent="0.25"/>
    <row r="673" s="16" customFormat="1" x14ac:dyDescent="0.25"/>
    <row r="674" s="16" customFormat="1" x14ac:dyDescent="0.25"/>
    <row r="675" s="16" customFormat="1" x14ac:dyDescent="0.25"/>
    <row r="676" s="16" customFormat="1" x14ac:dyDescent="0.25"/>
    <row r="677" s="16" customFormat="1" x14ac:dyDescent="0.25"/>
    <row r="678" s="16" customFormat="1" x14ac:dyDescent="0.25"/>
    <row r="679" s="16" customFormat="1" x14ac:dyDescent="0.25"/>
    <row r="680" s="16" customFormat="1" x14ac:dyDescent="0.25"/>
    <row r="681" s="16" customFormat="1" x14ac:dyDescent="0.25"/>
    <row r="682" s="16" customFormat="1" x14ac:dyDescent="0.25"/>
    <row r="683" s="16" customFormat="1" x14ac:dyDescent="0.25"/>
    <row r="684" s="16" customFormat="1" x14ac:dyDescent="0.25"/>
    <row r="685" s="16" customFormat="1" x14ac:dyDescent="0.25"/>
    <row r="686" s="16" customFormat="1" x14ac:dyDescent="0.25"/>
    <row r="687" s="16" customFormat="1" x14ac:dyDescent="0.25"/>
    <row r="688" s="16" customFormat="1" x14ac:dyDescent="0.25"/>
    <row r="689" s="16" customFormat="1" x14ac:dyDescent="0.25"/>
    <row r="690" s="16" customFormat="1" x14ac:dyDescent="0.25"/>
    <row r="691" s="16" customFormat="1" x14ac:dyDescent="0.25"/>
    <row r="692" s="16" customFormat="1" x14ac:dyDescent="0.25"/>
    <row r="693" s="16" customFormat="1" x14ac:dyDescent="0.25"/>
    <row r="694" s="16" customFormat="1" x14ac:dyDescent="0.25"/>
    <row r="695" s="16" customFormat="1" x14ac:dyDescent="0.25"/>
    <row r="696" s="16" customFormat="1" x14ac:dyDescent="0.25"/>
    <row r="697" s="16" customFormat="1" x14ac:dyDescent="0.25"/>
    <row r="698" s="16" customFormat="1" x14ac:dyDescent="0.25"/>
    <row r="699" s="16" customFormat="1" x14ac:dyDescent="0.25"/>
    <row r="700" s="16" customFormat="1" x14ac:dyDescent="0.25"/>
    <row r="701" s="16" customFormat="1" x14ac:dyDescent="0.25"/>
    <row r="702" s="16" customFormat="1" x14ac:dyDescent="0.25"/>
    <row r="703" s="16" customFormat="1" x14ac:dyDescent="0.25"/>
  </sheetData>
  <sheetProtection algorithmName="SHA-512" hashValue="1s48g6sLKOnAHRlXQdtlAIKGJ7wNjiEQpNCO1wXbTk5zNCfSlH6l4Tm6FrfAK/URD05UHuvovFQovxZLfnnsZA==" saltValue="9zS8DIlN3VbCZQMWmkK6Ig==" spinCount="100000" sheet="1" objects="1" scenarios="1"/>
  <protectedRanges>
    <protectedRange sqref="C6:C10" name="Oblast1_1"/>
  </protectedRanges>
  <mergeCells count="54">
    <mergeCell ref="A10:B10"/>
    <mergeCell ref="A1:M3"/>
    <mergeCell ref="B4:D5"/>
    <mergeCell ref="A6:B6"/>
    <mergeCell ref="A7:B7"/>
    <mergeCell ref="A8:B8"/>
    <mergeCell ref="E12:L18"/>
    <mergeCell ref="B13:D18"/>
    <mergeCell ref="A52:A61"/>
    <mergeCell ref="E52:H52"/>
    <mergeCell ref="E53:F54"/>
    <mergeCell ref="E55:F56"/>
    <mergeCell ref="E57:F60"/>
    <mergeCell ref="G92:G100"/>
    <mergeCell ref="H95:J95"/>
    <mergeCell ref="H98:J98"/>
    <mergeCell ref="A62:A73"/>
    <mergeCell ref="F62:F64"/>
    <mergeCell ref="B65:E65"/>
    <mergeCell ref="F65:F67"/>
    <mergeCell ref="B68:E68"/>
    <mergeCell ref="E69:E73"/>
    <mergeCell ref="H123:J123"/>
    <mergeCell ref="H126:J126"/>
    <mergeCell ref="H127:I127"/>
    <mergeCell ref="A74:A100"/>
    <mergeCell ref="B74:C74"/>
    <mergeCell ref="D74:E74"/>
    <mergeCell ref="F74:J78"/>
    <mergeCell ref="B79:J79"/>
    <mergeCell ref="H80:J80"/>
    <mergeCell ref="G81:G89"/>
    <mergeCell ref="H84:J84"/>
    <mergeCell ref="H87:J87"/>
    <mergeCell ref="H88:I88"/>
    <mergeCell ref="H89:I89"/>
    <mergeCell ref="B90:J90"/>
    <mergeCell ref="H91:J91"/>
    <mergeCell ref="H128:I128"/>
    <mergeCell ref="H99:I99"/>
    <mergeCell ref="H100:I100"/>
    <mergeCell ref="A101:A128"/>
    <mergeCell ref="B101:J101"/>
    <mergeCell ref="E102:J106"/>
    <mergeCell ref="B107:J107"/>
    <mergeCell ref="H108:J108"/>
    <mergeCell ref="G109:G117"/>
    <mergeCell ref="H112:J112"/>
    <mergeCell ref="H115:J115"/>
    <mergeCell ref="H116:I116"/>
    <mergeCell ref="H117:I117"/>
    <mergeCell ref="B118:J118"/>
    <mergeCell ref="H119:J119"/>
    <mergeCell ref="G120:G128"/>
  </mergeCells>
  <dataValidations count="2">
    <dataValidation type="list" allowBlank="1" showInputMessage="1" showErrorMessage="1" sqref="C10" xr:uid="{9D8D0F87-2DC1-4728-8F38-8BD7D6DEE1D6}">
      <formula1>$G$53:$G$54</formula1>
    </dataValidation>
    <dataValidation type="list" allowBlank="1" showInputMessage="1" showErrorMessage="1" sqref="C7" xr:uid="{504E01C8-8EFA-4806-9578-2956391DE8A7}">
      <formula1>$G$55:$G$56</formula1>
    </dataValidation>
  </dataValidations>
  <pageMargins left="0.25" right="0.25" top="0.75" bottom="0.75" header="0.3" footer="0.3"/>
  <pageSetup paperSize="9" scale="78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5C191-9DEC-4BD7-88F2-50D4139F467E}">
  <sheetPr codeName="List4">
    <pageSetUpPr fitToPage="1"/>
  </sheetPr>
  <dimension ref="A1:BT703"/>
  <sheetViews>
    <sheetView topLeftCell="A5" zoomScale="70" zoomScaleNormal="70" workbookViewId="0">
      <selection activeCell="C9" sqref="C9"/>
    </sheetView>
  </sheetViews>
  <sheetFormatPr defaultColWidth="9.140625" defaultRowHeight="15" x14ac:dyDescent="0.25"/>
  <cols>
    <col min="1" max="1" width="7.28515625" style="14" customWidth="1"/>
    <col min="2" max="2" width="44.85546875" style="14" customWidth="1"/>
    <col min="3" max="3" width="29.42578125" style="14" customWidth="1"/>
    <col min="4" max="4" width="12.5703125" style="14" customWidth="1"/>
    <col min="5" max="5" width="11.42578125" style="14" customWidth="1"/>
    <col min="6" max="9" width="9.140625" style="14"/>
    <col min="10" max="10" width="16.5703125" style="14" bestFit="1" customWidth="1"/>
    <col min="11" max="11" width="9.140625" style="14"/>
    <col min="12" max="12" width="6.5703125" style="14" customWidth="1"/>
    <col min="13" max="13" width="6.42578125" style="14" customWidth="1"/>
    <col min="14" max="15" width="9.140625" style="15"/>
    <col min="16" max="72" width="9.140625" style="16"/>
    <col min="73" max="16384" width="9.140625" style="14"/>
  </cols>
  <sheetData>
    <row r="1" spans="1:13" ht="9.9499999999999993" customHeight="1" x14ac:dyDescent="0.25">
      <c r="A1" s="51" t="s">
        <v>55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ht="9.9499999999999993" customHeight="1" x14ac:dyDescent="0.25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3" ht="9.9499999999999993" customHeight="1" thickBot="1" x14ac:dyDescent="0.3">
      <c r="A3" s="57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9"/>
    </row>
    <row r="4" spans="1:13" x14ac:dyDescent="0.25">
      <c r="A4" s="1"/>
      <c r="B4" s="60" t="s">
        <v>0</v>
      </c>
      <c r="C4" s="60"/>
      <c r="D4" s="60"/>
      <c r="E4" s="11"/>
      <c r="F4" s="11"/>
      <c r="G4" s="11"/>
      <c r="H4" s="11"/>
      <c r="I4" s="11"/>
      <c r="J4" s="11"/>
      <c r="K4" s="11"/>
      <c r="L4" s="11"/>
      <c r="M4" s="2"/>
    </row>
    <row r="5" spans="1:13" x14ac:dyDescent="0.25">
      <c r="A5" s="1"/>
      <c r="B5" s="60"/>
      <c r="C5" s="60"/>
      <c r="D5" s="60"/>
      <c r="E5" s="11"/>
      <c r="F5" s="11"/>
      <c r="G5" s="11"/>
      <c r="H5" s="11"/>
      <c r="I5" s="11"/>
      <c r="J5" s="11"/>
      <c r="K5" s="11"/>
      <c r="L5" s="11"/>
      <c r="M5" s="2"/>
    </row>
    <row r="6" spans="1:13" x14ac:dyDescent="0.25">
      <c r="A6" s="49" t="s">
        <v>1</v>
      </c>
      <c r="B6" s="50"/>
      <c r="C6" s="3">
        <v>-15</v>
      </c>
      <c r="D6" s="9" t="s">
        <v>2</v>
      </c>
      <c r="E6" s="11"/>
      <c r="F6" s="11"/>
      <c r="G6" s="11"/>
      <c r="H6" s="11"/>
      <c r="I6" s="11"/>
      <c r="J6" s="11"/>
      <c r="K6" s="11"/>
      <c r="L6" s="11"/>
      <c r="M6" s="2"/>
    </row>
    <row r="7" spans="1:13" x14ac:dyDescent="0.25">
      <c r="A7" s="49" t="s">
        <v>3</v>
      </c>
      <c r="B7" s="50"/>
      <c r="C7" s="3">
        <v>15</v>
      </c>
      <c r="D7" s="9" t="s">
        <v>2</v>
      </c>
      <c r="E7" s="11"/>
      <c r="F7" s="11"/>
      <c r="G7" s="11"/>
      <c r="H7" s="11"/>
      <c r="I7" s="11"/>
      <c r="J7" s="11"/>
      <c r="K7" s="11"/>
      <c r="L7" s="11"/>
      <c r="M7" s="2"/>
    </row>
    <row r="8" spans="1:13" x14ac:dyDescent="0.25">
      <c r="A8" s="49" t="s">
        <v>4</v>
      </c>
      <c r="B8" s="50"/>
      <c r="C8" s="3">
        <v>5</v>
      </c>
      <c r="D8" s="9" t="s">
        <v>5</v>
      </c>
      <c r="E8" s="11"/>
      <c r="F8" s="11"/>
      <c r="G8" s="11"/>
      <c r="H8" s="11"/>
      <c r="I8" s="11"/>
      <c r="J8" s="11"/>
      <c r="K8" s="11"/>
      <c r="L8" s="11"/>
      <c r="M8" s="2"/>
    </row>
    <row r="9" spans="1:13" x14ac:dyDescent="0.25">
      <c r="A9" s="12"/>
      <c r="B9" s="13" t="s">
        <v>6</v>
      </c>
      <c r="C9" s="3">
        <v>4</v>
      </c>
      <c r="D9" s="9" t="s">
        <v>7</v>
      </c>
      <c r="E9" s="11"/>
      <c r="F9" s="11"/>
      <c r="G9" s="11"/>
      <c r="H9" s="11"/>
      <c r="I9" s="11"/>
      <c r="J9" s="11"/>
      <c r="K9" s="11"/>
      <c r="L9" s="11"/>
      <c r="M9" s="2"/>
    </row>
    <row r="10" spans="1:13" x14ac:dyDescent="0.25">
      <c r="A10" s="49" t="s">
        <v>8</v>
      </c>
      <c r="B10" s="50"/>
      <c r="C10" s="3" t="s">
        <v>9</v>
      </c>
      <c r="D10" s="9" t="s">
        <v>7</v>
      </c>
      <c r="E10" s="11"/>
      <c r="F10" s="11"/>
      <c r="G10" s="11"/>
      <c r="H10" s="11"/>
      <c r="I10" s="11"/>
      <c r="J10" s="11"/>
      <c r="K10" s="11"/>
      <c r="L10" s="11"/>
      <c r="M10" s="2"/>
    </row>
    <row r="11" spans="1:13" x14ac:dyDescent="0.25">
      <c r="A11" s="4"/>
      <c r="B11" s="13" t="s">
        <v>10</v>
      </c>
      <c r="C11" s="17">
        <f>D64</f>
        <v>6</v>
      </c>
      <c r="D11" s="9" t="s">
        <v>5</v>
      </c>
      <c r="E11" s="11"/>
      <c r="F11" s="11"/>
      <c r="G11" s="11"/>
      <c r="H11" s="11"/>
      <c r="I11" s="11"/>
      <c r="J11" s="11"/>
      <c r="K11" s="11"/>
      <c r="L11" s="11"/>
      <c r="M11" s="2"/>
    </row>
    <row r="12" spans="1:13" ht="15" customHeight="1" x14ac:dyDescent="0.25">
      <c r="A12" s="5"/>
      <c r="B12" s="10"/>
      <c r="C12" s="10"/>
      <c r="D12" s="10"/>
      <c r="E12" s="61" t="s">
        <v>54</v>
      </c>
      <c r="F12" s="61"/>
      <c r="G12" s="61"/>
      <c r="H12" s="61"/>
      <c r="I12" s="61"/>
      <c r="J12" s="61"/>
      <c r="K12" s="61"/>
      <c r="L12" s="61"/>
      <c r="M12" s="2"/>
    </row>
    <row r="13" spans="1:13" x14ac:dyDescent="0.25">
      <c r="A13" s="1"/>
      <c r="B13" s="62" t="s">
        <v>11</v>
      </c>
      <c r="C13" s="63"/>
      <c r="D13" s="63"/>
      <c r="E13" s="61"/>
      <c r="F13" s="61"/>
      <c r="G13" s="61"/>
      <c r="H13" s="61"/>
      <c r="I13" s="61"/>
      <c r="J13" s="61"/>
      <c r="K13" s="61"/>
      <c r="L13" s="61"/>
      <c r="M13" s="2"/>
    </row>
    <row r="14" spans="1:13" x14ac:dyDescent="0.25">
      <c r="A14" s="1"/>
      <c r="B14" s="63"/>
      <c r="C14" s="63"/>
      <c r="D14" s="63"/>
      <c r="E14" s="61"/>
      <c r="F14" s="61"/>
      <c r="G14" s="61"/>
      <c r="H14" s="61"/>
      <c r="I14" s="61"/>
      <c r="J14" s="61"/>
      <c r="K14" s="61"/>
      <c r="L14" s="61"/>
      <c r="M14" s="2"/>
    </row>
    <row r="15" spans="1:13" x14ac:dyDescent="0.25">
      <c r="A15" s="1"/>
      <c r="B15" s="63"/>
      <c r="C15" s="63"/>
      <c r="D15" s="63"/>
      <c r="E15" s="61"/>
      <c r="F15" s="61"/>
      <c r="G15" s="61"/>
      <c r="H15" s="61"/>
      <c r="I15" s="61"/>
      <c r="J15" s="61"/>
      <c r="K15" s="61"/>
      <c r="L15" s="61"/>
      <c r="M15" s="2"/>
    </row>
    <row r="16" spans="1:13" x14ac:dyDescent="0.25">
      <c r="A16" s="1"/>
      <c r="B16" s="63"/>
      <c r="C16" s="63"/>
      <c r="D16" s="63"/>
      <c r="E16" s="61"/>
      <c r="F16" s="61"/>
      <c r="G16" s="61"/>
      <c r="H16" s="61"/>
      <c r="I16" s="61"/>
      <c r="J16" s="61"/>
      <c r="K16" s="61"/>
      <c r="L16" s="61"/>
      <c r="M16" s="2"/>
    </row>
    <row r="17" spans="1:13" x14ac:dyDescent="0.25">
      <c r="A17" s="1"/>
      <c r="B17" s="63"/>
      <c r="C17" s="63"/>
      <c r="D17" s="63"/>
      <c r="E17" s="61"/>
      <c r="F17" s="61"/>
      <c r="G17" s="61"/>
      <c r="H17" s="61"/>
      <c r="I17" s="61"/>
      <c r="J17" s="61"/>
      <c r="K17" s="61"/>
      <c r="L17" s="61"/>
      <c r="M17" s="2"/>
    </row>
    <row r="18" spans="1:13" x14ac:dyDescent="0.25">
      <c r="A18" s="1"/>
      <c r="B18" s="63"/>
      <c r="C18" s="63"/>
      <c r="D18" s="63"/>
      <c r="E18" s="61"/>
      <c r="F18" s="61"/>
      <c r="G18" s="61"/>
      <c r="H18" s="61"/>
      <c r="I18" s="61"/>
      <c r="J18" s="61"/>
      <c r="K18" s="61"/>
      <c r="L18" s="61"/>
      <c r="M18" s="2"/>
    </row>
    <row r="19" spans="1:13" x14ac:dyDescent="0.25">
      <c r="A19" s="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2"/>
    </row>
    <row r="20" spans="1:13" x14ac:dyDescent="0.25">
      <c r="A20" s="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2"/>
    </row>
    <row r="21" spans="1:13" x14ac:dyDescent="0.25">
      <c r="A21" s="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"/>
    </row>
    <row r="22" spans="1:13" x14ac:dyDescent="0.25">
      <c r="A22" s="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2"/>
    </row>
    <row r="23" spans="1:13" x14ac:dyDescent="0.25">
      <c r="A23" s="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"/>
    </row>
    <row r="24" spans="1:13" x14ac:dyDescent="0.25">
      <c r="A24" s="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2"/>
    </row>
    <row r="25" spans="1:13" x14ac:dyDescent="0.25">
      <c r="A25" s="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2"/>
    </row>
    <row r="26" spans="1:13" x14ac:dyDescent="0.25">
      <c r="A26" s="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2"/>
    </row>
    <row r="27" spans="1:13" x14ac:dyDescent="0.25">
      <c r="A27" s="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2"/>
    </row>
    <row r="28" spans="1:13" x14ac:dyDescent="0.25">
      <c r="A28" s="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"/>
    </row>
    <row r="29" spans="1:13" x14ac:dyDescent="0.25">
      <c r="A29" s="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2"/>
    </row>
    <row r="30" spans="1:13" x14ac:dyDescent="0.25">
      <c r="A30" s="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"/>
    </row>
    <row r="31" spans="1:13" x14ac:dyDescent="0.25">
      <c r="A31" s="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2"/>
    </row>
    <row r="32" spans="1:13" x14ac:dyDescent="0.25">
      <c r="A32" s="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2"/>
    </row>
    <row r="33" spans="1:13" x14ac:dyDescent="0.25">
      <c r="A33" s="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2"/>
    </row>
    <row r="34" spans="1:13" x14ac:dyDescent="0.25">
      <c r="A34" s="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2"/>
    </row>
    <row r="35" spans="1:13" x14ac:dyDescent="0.25">
      <c r="A35" s="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2"/>
    </row>
    <row r="36" spans="1:13" x14ac:dyDescent="0.25">
      <c r="A36" s="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2"/>
    </row>
    <row r="37" spans="1:13" x14ac:dyDescent="0.25">
      <c r="A37" s="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2"/>
    </row>
    <row r="38" spans="1:13" x14ac:dyDescent="0.25">
      <c r="A38" s="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2"/>
    </row>
    <row r="39" spans="1:13" x14ac:dyDescent="0.25">
      <c r="A39" s="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2"/>
    </row>
    <row r="40" spans="1:13" x14ac:dyDescent="0.25">
      <c r="A40" s="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2"/>
    </row>
    <row r="41" spans="1:13" x14ac:dyDescent="0.25">
      <c r="A41" s="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2"/>
    </row>
    <row r="42" spans="1:13" x14ac:dyDescent="0.25">
      <c r="A42" s="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2"/>
    </row>
    <row r="43" spans="1:13" ht="15.75" thickBot="1" x14ac:dyDescent="0.3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8"/>
    </row>
    <row r="44" spans="1:13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s="16" customFormat="1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</row>
    <row r="48" spans="1:13" s="16" customFormat="1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</row>
    <row r="49" spans="1:13" s="16" customFormat="1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</row>
    <row r="50" spans="1:13" s="16" customFormat="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  <row r="51" spans="1:13" s="16" customFormat="1" x14ac:dyDescent="0.25">
      <c r="A51" s="20"/>
      <c r="B51" s="20"/>
      <c r="C51" s="20"/>
    </row>
    <row r="52" spans="1:13" s="16" customFormat="1" x14ac:dyDescent="0.25">
      <c r="A52" s="64" t="s">
        <v>23</v>
      </c>
      <c r="B52" s="21" t="s">
        <v>20</v>
      </c>
      <c r="C52" s="21" t="s">
        <v>38</v>
      </c>
      <c r="D52" s="21" t="s">
        <v>56</v>
      </c>
      <c r="E52" s="65" t="s">
        <v>32</v>
      </c>
      <c r="F52" s="65"/>
      <c r="G52" s="65"/>
      <c r="H52" s="65"/>
    </row>
    <row r="53" spans="1:13" s="16" customFormat="1" x14ac:dyDescent="0.25">
      <c r="A53" s="64"/>
      <c r="B53" s="22">
        <v>-20</v>
      </c>
      <c r="C53" s="47">
        <v>2.419714087575763</v>
      </c>
      <c r="D53" s="24">
        <f>C53+6</f>
        <v>8.4197140875757626</v>
      </c>
      <c r="E53" s="66" t="s">
        <v>33</v>
      </c>
      <c r="F53" s="66"/>
      <c r="G53" s="25" t="s">
        <v>9</v>
      </c>
    </row>
    <row r="54" spans="1:13" s="16" customFormat="1" x14ac:dyDescent="0.25">
      <c r="A54" s="64"/>
      <c r="B54" s="22">
        <v>-15</v>
      </c>
      <c r="C54" s="47">
        <v>3.0494248304968794</v>
      </c>
      <c r="D54" s="24">
        <f t="shared" ref="D54:D60" si="0">C54+6</f>
        <v>9.0494248304968785</v>
      </c>
      <c r="E54" s="66"/>
      <c r="F54" s="66"/>
      <c r="G54" s="25" t="s">
        <v>15</v>
      </c>
    </row>
    <row r="55" spans="1:13" s="16" customFormat="1" x14ac:dyDescent="0.25">
      <c r="A55" s="64"/>
      <c r="B55" s="22">
        <v>-7</v>
      </c>
      <c r="C55" s="47">
        <v>4.2105032096657</v>
      </c>
      <c r="D55" s="24">
        <f t="shared" si="0"/>
        <v>10.210503209665699</v>
      </c>
      <c r="E55" s="66" t="s">
        <v>34</v>
      </c>
      <c r="F55" s="66"/>
      <c r="G55" s="25">
        <v>15</v>
      </c>
    </row>
    <row r="56" spans="1:13" s="16" customFormat="1" x14ac:dyDescent="0.25">
      <c r="A56" s="64"/>
      <c r="B56" s="22">
        <v>2</v>
      </c>
      <c r="C56" s="47">
        <v>5.0770190092750003</v>
      </c>
      <c r="D56" s="24">
        <f t="shared" si="0"/>
        <v>11.077019009275</v>
      </c>
      <c r="E56" s="66"/>
      <c r="F56" s="66"/>
      <c r="G56" s="25">
        <v>20</v>
      </c>
    </row>
    <row r="57" spans="1:13" s="16" customFormat="1" x14ac:dyDescent="0.25">
      <c r="A57" s="64"/>
      <c r="B57" s="22">
        <v>7</v>
      </c>
      <c r="C57" s="47">
        <v>5.8931578868851782</v>
      </c>
      <c r="D57" s="24">
        <f t="shared" si="0"/>
        <v>11.893157886885177</v>
      </c>
      <c r="E57" s="66" t="s">
        <v>35</v>
      </c>
      <c r="F57" s="66"/>
      <c r="G57" s="25">
        <v>-12</v>
      </c>
    </row>
    <row r="58" spans="1:13" s="16" customFormat="1" x14ac:dyDescent="0.25">
      <c r="A58" s="64"/>
      <c r="B58" s="22">
        <v>14</v>
      </c>
      <c r="C58" s="47">
        <v>6.370451550380948</v>
      </c>
      <c r="D58" s="24">
        <f t="shared" si="0"/>
        <v>12.370451550380949</v>
      </c>
      <c r="E58" s="66"/>
      <c r="F58" s="66"/>
      <c r="G58" s="25">
        <v>-15</v>
      </c>
    </row>
    <row r="59" spans="1:13" s="16" customFormat="1" x14ac:dyDescent="0.25">
      <c r="A59" s="64"/>
      <c r="B59" s="22">
        <v>25</v>
      </c>
      <c r="C59" s="47">
        <v>6.2026311894391259</v>
      </c>
      <c r="D59" s="24">
        <f t="shared" si="0"/>
        <v>12.202631189439126</v>
      </c>
      <c r="E59" s="66"/>
      <c r="F59" s="66"/>
      <c r="G59" s="25">
        <v>-17</v>
      </c>
    </row>
    <row r="60" spans="1:13" s="16" customFormat="1" x14ac:dyDescent="0.25">
      <c r="A60" s="64"/>
      <c r="B60" s="22">
        <v>35</v>
      </c>
      <c r="C60" s="47">
        <v>5.9384398913519165</v>
      </c>
      <c r="D60" s="24">
        <f t="shared" si="0"/>
        <v>11.938439891351916</v>
      </c>
      <c r="E60" s="66"/>
      <c r="F60" s="66"/>
      <c r="G60" s="25">
        <v>-20</v>
      </c>
    </row>
    <row r="61" spans="1:13" s="16" customFormat="1" x14ac:dyDescent="0.25">
      <c r="A61" s="64"/>
      <c r="B61" s="26"/>
      <c r="C61" s="27"/>
      <c r="D61" s="24"/>
    </row>
    <row r="62" spans="1:13" s="16" customFormat="1" ht="15" customHeight="1" x14ac:dyDescent="0.25">
      <c r="A62" s="64" t="s">
        <v>24</v>
      </c>
      <c r="B62" s="25" t="s">
        <v>25</v>
      </c>
      <c r="C62" s="28" t="s">
        <v>12</v>
      </c>
      <c r="D62" s="28" t="s">
        <v>13</v>
      </c>
      <c r="E62" s="25"/>
      <c r="F62" s="69" t="s">
        <v>30</v>
      </c>
      <c r="G62" s="19" t="s">
        <v>12</v>
      </c>
      <c r="H62" s="19" t="s">
        <v>13</v>
      </c>
    </row>
    <row r="63" spans="1:13" s="16" customFormat="1" ht="15" customHeight="1" x14ac:dyDescent="0.25">
      <c r="A63" s="64"/>
      <c r="B63" s="29" t="s">
        <v>14</v>
      </c>
      <c r="C63" s="28">
        <f>C7</f>
        <v>15</v>
      </c>
      <c r="D63" s="28">
        <f>C6</f>
        <v>-15</v>
      </c>
      <c r="E63" s="28" t="s">
        <v>2</v>
      </c>
      <c r="F63" s="69"/>
      <c r="G63" s="30">
        <v>-20</v>
      </c>
      <c r="H63" s="19">
        <f>D64</f>
        <v>6</v>
      </c>
    </row>
    <row r="64" spans="1:13" s="16" customFormat="1" ht="15.75" customHeight="1" x14ac:dyDescent="0.25">
      <c r="A64" s="64"/>
      <c r="B64" s="29" t="s">
        <v>4</v>
      </c>
      <c r="C64" s="31">
        <v>0</v>
      </c>
      <c r="D64" s="28">
        <f>IF(C10="OTOPNÁ TĚLESA",(C8+0.25*C9)*1.1,(C8+0.25*C9*1))</f>
        <v>6</v>
      </c>
      <c r="E64" s="28" t="s">
        <v>5</v>
      </c>
      <c r="F64" s="69"/>
      <c r="G64" s="19">
        <f>D63</f>
        <v>-15</v>
      </c>
      <c r="H64" s="19">
        <f>D64</f>
        <v>6</v>
      </c>
    </row>
    <row r="65" spans="1:10" s="16" customFormat="1" ht="15" customHeight="1" x14ac:dyDescent="0.25">
      <c r="A65" s="64"/>
      <c r="B65" s="65" t="s">
        <v>26</v>
      </c>
      <c r="C65" s="65"/>
      <c r="D65" s="65"/>
      <c r="E65" s="65"/>
      <c r="F65" s="69" t="s">
        <v>31</v>
      </c>
      <c r="G65" s="19" t="s">
        <v>12</v>
      </c>
      <c r="H65" s="19" t="s">
        <v>13</v>
      </c>
    </row>
    <row r="66" spans="1:10" s="16" customFormat="1" ht="15" customHeight="1" x14ac:dyDescent="0.25">
      <c r="A66" s="64"/>
      <c r="B66" s="19" t="s">
        <v>12</v>
      </c>
      <c r="C66" s="19">
        <f>C63</f>
        <v>15</v>
      </c>
      <c r="D66" s="32">
        <f>D63</f>
        <v>-15</v>
      </c>
      <c r="E66" s="19">
        <f>D63</f>
        <v>-15</v>
      </c>
      <c r="F66" s="69"/>
      <c r="G66" s="33">
        <f>G64</f>
        <v>-15</v>
      </c>
      <c r="H66" s="19">
        <f>H63</f>
        <v>6</v>
      </c>
    </row>
    <row r="67" spans="1:10" s="16" customFormat="1" ht="15.75" customHeight="1" x14ac:dyDescent="0.25">
      <c r="A67" s="64"/>
      <c r="B67" s="19" t="s">
        <v>13</v>
      </c>
      <c r="C67" s="32">
        <f>C64</f>
        <v>0</v>
      </c>
      <c r="D67" s="19">
        <f>D64</f>
        <v>6</v>
      </c>
      <c r="E67" s="32">
        <f>C64</f>
        <v>0</v>
      </c>
      <c r="F67" s="69"/>
      <c r="G67" s="19">
        <f>G64</f>
        <v>-15</v>
      </c>
      <c r="H67" s="30">
        <v>0</v>
      </c>
    </row>
    <row r="68" spans="1:10" s="16" customFormat="1" ht="15" customHeight="1" x14ac:dyDescent="0.25">
      <c r="A68" s="64"/>
      <c r="B68" s="65" t="s">
        <v>27</v>
      </c>
      <c r="C68" s="65"/>
      <c r="D68" s="65"/>
      <c r="E68" s="65"/>
    </row>
    <row r="69" spans="1:10" s="16" customFormat="1" ht="15" customHeight="1" x14ac:dyDescent="0.25">
      <c r="A69" s="64"/>
      <c r="B69" s="19" t="s">
        <v>28</v>
      </c>
      <c r="C69" s="34" t="s">
        <v>12</v>
      </c>
      <c r="D69" s="35" t="s">
        <v>13</v>
      </c>
      <c r="E69" s="68"/>
    </row>
    <row r="70" spans="1:10" s="16" customFormat="1" ht="15" customHeight="1" x14ac:dyDescent="0.25">
      <c r="A70" s="64"/>
      <c r="B70" s="34">
        <v>1</v>
      </c>
      <c r="C70" s="34">
        <f>C63</f>
        <v>15</v>
      </c>
      <c r="D70" s="35">
        <f>C64</f>
        <v>0</v>
      </c>
      <c r="E70" s="68"/>
    </row>
    <row r="71" spans="1:10" s="16" customFormat="1" ht="15.75" customHeight="1" x14ac:dyDescent="0.25">
      <c r="A71" s="64"/>
      <c r="B71" s="34">
        <v>2</v>
      </c>
      <c r="C71" s="34">
        <f>D63</f>
        <v>-15</v>
      </c>
      <c r="D71" s="34">
        <f>D64</f>
        <v>6</v>
      </c>
      <c r="E71" s="68"/>
    </row>
    <row r="72" spans="1:10" s="16" customFormat="1" x14ac:dyDescent="0.25">
      <c r="A72" s="64"/>
      <c r="B72" s="36"/>
      <c r="C72" s="36" t="s">
        <v>16</v>
      </c>
      <c r="D72" s="36" t="s">
        <v>17</v>
      </c>
      <c r="E72" s="68"/>
    </row>
    <row r="73" spans="1:10" s="16" customFormat="1" x14ac:dyDescent="0.25">
      <c r="A73" s="64"/>
      <c r="B73" s="19" t="s">
        <v>29</v>
      </c>
      <c r="C73" s="37" cm="1">
        <f t="array" ref="C73:D73">LINEST(D70:D71,C70:C71,1)</f>
        <v>-0.19999999999999998</v>
      </c>
      <c r="D73" s="38">
        <v>3</v>
      </c>
      <c r="E73" s="68"/>
    </row>
    <row r="74" spans="1:10" s="16" customFormat="1" ht="15" customHeight="1" x14ac:dyDescent="0.25">
      <c r="A74" s="64" t="s">
        <v>36</v>
      </c>
      <c r="B74" s="70" t="s">
        <v>38</v>
      </c>
      <c r="C74" s="70"/>
      <c r="D74" s="70" t="s">
        <v>37</v>
      </c>
      <c r="E74" s="70"/>
      <c r="F74" s="64"/>
      <c r="G74" s="64"/>
      <c r="H74" s="64"/>
      <c r="I74" s="64"/>
      <c r="J74" s="64"/>
    </row>
    <row r="75" spans="1:10" s="16" customFormat="1" ht="15" customHeight="1" x14ac:dyDescent="0.25">
      <c r="A75" s="64"/>
      <c r="B75" s="31" t="s">
        <v>12</v>
      </c>
      <c r="C75" s="31" t="s">
        <v>13</v>
      </c>
      <c r="D75" s="31" t="s">
        <v>12</v>
      </c>
      <c r="E75" s="31" t="s">
        <v>13</v>
      </c>
      <c r="F75" s="64"/>
      <c r="G75" s="64"/>
      <c r="H75" s="64"/>
      <c r="I75" s="64"/>
      <c r="J75" s="64"/>
    </row>
    <row r="76" spans="1:10" s="16" customFormat="1" ht="15" customHeight="1" x14ac:dyDescent="0.25">
      <c r="A76" s="64"/>
      <c r="B76" s="39">
        <f>B77</f>
        <v>-6.3604121478452926</v>
      </c>
      <c r="C76" s="40">
        <f>C77</f>
        <v>4.2720824295690587</v>
      </c>
      <c r="D76" s="39">
        <f>D77</f>
        <v>5.5442792860644943</v>
      </c>
      <c r="E76" s="40">
        <f>E77</f>
        <v>1.8911441427871012</v>
      </c>
      <c r="F76" s="64"/>
      <c r="G76" s="64"/>
      <c r="H76" s="64"/>
      <c r="I76" s="64"/>
      <c r="J76" s="64"/>
    </row>
    <row r="77" spans="1:10" s="16" customFormat="1" ht="15" customHeight="1" x14ac:dyDescent="0.25">
      <c r="A77" s="64"/>
      <c r="B77" s="41">
        <f>J89</f>
        <v>-6.3604121478452926</v>
      </c>
      <c r="C77" s="40">
        <f>J88</f>
        <v>4.2720824295690587</v>
      </c>
      <c r="D77" s="39">
        <f>J100</f>
        <v>5.5442792860644943</v>
      </c>
      <c r="E77" s="42">
        <f>J99</f>
        <v>1.8911441427871012</v>
      </c>
      <c r="F77" s="64"/>
      <c r="G77" s="64"/>
      <c r="H77" s="64"/>
      <c r="I77" s="64"/>
      <c r="J77" s="64"/>
    </row>
    <row r="78" spans="1:10" s="16" customFormat="1" ht="15" customHeight="1" x14ac:dyDescent="0.25">
      <c r="A78" s="64"/>
      <c r="B78" s="39">
        <f>B77</f>
        <v>-6.3604121478452926</v>
      </c>
      <c r="C78" s="40">
        <v>0</v>
      </c>
      <c r="D78" s="39">
        <f>D77</f>
        <v>5.5442792860644943</v>
      </c>
      <c r="E78" s="40">
        <v>0</v>
      </c>
      <c r="F78" s="64"/>
      <c r="G78" s="64"/>
      <c r="H78" s="64"/>
      <c r="I78" s="64"/>
      <c r="J78" s="64"/>
    </row>
    <row r="79" spans="1:10" s="16" customFormat="1" ht="15" customHeight="1" x14ac:dyDescent="0.25">
      <c r="A79" s="64"/>
      <c r="B79" s="68" t="s">
        <v>39</v>
      </c>
      <c r="C79" s="68"/>
      <c r="D79" s="68"/>
      <c r="E79" s="68"/>
      <c r="F79" s="68"/>
      <c r="G79" s="68"/>
      <c r="H79" s="68"/>
      <c r="I79" s="68"/>
      <c r="J79" s="68"/>
    </row>
    <row r="80" spans="1:10" s="16" customFormat="1" ht="15" customHeight="1" x14ac:dyDescent="0.25">
      <c r="A80" s="64"/>
      <c r="B80" s="16" t="s">
        <v>41</v>
      </c>
      <c r="C80" s="16" t="s">
        <v>42</v>
      </c>
      <c r="D80" s="16" t="s">
        <v>13</v>
      </c>
      <c r="E80" s="16" t="s">
        <v>18</v>
      </c>
      <c r="F80" s="16" t="s">
        <v>19</v>
      </c>
      <c r="G80" s="16" t="s">
        <v>43</v>
      </c>
      <c r="H80" s="68" t="s">
        <v>44</v>
      </c>
      <c r="I80" s="68"/>
      <c r="J80" s="68"/>
    </row>
    <row r="81" spans="1:10" s="16" customFormat="1" ht="15" customHeight="1" x14ac:dyDescent="0.25">
      <c r="A81" s="64"/>
      <c r="B81" s="16">
        <f t="shared" ref="B81:C89" si="1">B53</f>
        <v>-20</v>
      </c>
      <c r="C81" s="16">
        <f t="shared" si="1"/>
        <v>2.419714087575763</v>
      </c>
      <c r="D81" s="16">
        <f>$C$73*B81+$D$73</f>
        <v>7</v>
      </c>
      <c r="E81" s="16">
        <f>D81-C81</f>
        <v>4.5802859124242374</v>
      </c>
      <c r="F81" s="16">
        <f>IF(SIGN(E81*E82)=1,0,1)</f>
        <v>0</v>
      </c>
      <c r="G81" s="67">
        <f>MATCH(1,F81:F89,0)</f>
        <v>3</v>
      </c>
      <c r="H81" s="16" t="s">
        <v>12</v>
      </c>
      <c r="I81" s="16" t="s">
        <v>45</v>
      </c>
      <c r="J81" s="16" t="s">
        <v>46</v>
      </c>
    </row>
    <row r="82" spans="1:10" s="16" customFormat="1" ht="15" customHeight="1" x14ac:dyDescent="0.25">
      <c r="A82" s="64"/>
      <c r="B82" s="16">
        <f t="shared" si="1"/>
        <v>-15</v>
      </c>
      <c r="C82" s="16">
        <f t="shared" si="1"/>
        <v>3.0494248304968794</v>
      </c>
      <c r="D82" s="16">
        <f t="shared" ref="D82:D89" si="2">$C$73*B82+$D$73</f>
        <v>6</v>
      </c>
      <c r="E82" s="16">
        <f t="shared" ref="E82:E89" si="3">D82-C82</f>
        <v>2.9505751695031206</v>
      </c>
      <c r="F82" s="16">
        <f t="shared" ref="F82:F88" si="4">IF(SIGN(E82*E83)=1,0,1)</f>
        <v>0</v>
      </c>
      <c r="G82" s="67"/>
      <c r="H82" s="16">
        <f>INDEX(B81:B89,G81)</f>
        <v>-7</v>
      </c>
      <c r="I82" s="16">
        <f>INDEX(C81:C89,G81)</f>
        <v>4.2105032096657</v>
      </c>
      <c r="J82" s="16">
        <f>INDEX(D81:D89,G81)</f>
        <v>4.4000000000000004</v>
      </c>
    </row>
    <row r="83" spans="1:10" s="16" customFormat="1" ht="15" customHeight="1" x14ac:dyDescent="0.25">
      <c r="A83" s="64"/>
      <c r="B83" s="16">
        <f t="shared" si="1"/>
        <v>-7</v>
      </c>
      <c r="C83" s="16">
        <f t="shared" si="1"/>
        <v>4.2105032096657</v>
      </c>
      <c r="D83" s="16">
        <f t="shared" si="2"/>
        <v>4.4000000000000004</v>
      </c>
      <c r="E83" s="16">
        <f t="shared" si="3"/>
        <v>0.18949679033430034</v>
      </c>
      <c r="F83" s="16">
        <f t="shared" si="4"/>
        <v>1</v>
      </c>
      <c r="G83" s="67"/>
      <c r="H83" s="16">
        <f>INDEX(B81:B89,G81+1)</f>
        <v>2</v>
      </c>
      <c r="I83" s="16">
        <f>INDEX(C81:C89,G81+1)</f>
        <v>5.0770190092750003</v>
      </c>
      <c r="J83" s="16">
        <f>INDEX(D81:D89,G81+1)</f>
        <v>2.6</v>
      </c>
    </row>
    <row r="84" spans="1:10" s="16" customFormat="1" ht="15" customHeight="1" x14ac:dyDescent="0.25">
      <c r="A84" s="64"/>
      <c r="B84" s="16">
        <f t="shared" si="1"/>
        <v>2</v>
      </c>
      <c r="C84" s="16">
        <f t="shared" si="1"/>
        <v>5.0770190092750003</v>
      </c>
      <c r="D84" s="16">
        <f t="shared" si="2"/>
        <v>2.6</v>
      </c>
      <c r="E84" s="16">
        <f t="shared" si="3"/>
        <v>-2.4770190092750002</v>
      </c>
      <c r="F84" s="16">
        <f t="shared" si="4"/>
        <v>0</v>
      </c>
      <c r="G84" s="67"/>
      <c r="H84" s="68" t="s">
        <v>47</v>
      </c>
      <c r="I84" s="68"/>
      <c r="J84" s="68"/>
    </row>
    <row r="85" spans="1:10" s="16" customFormat="1" x14ac:dyDescent="0.25">
      <c r="A85" s="64"/>
      <c r="B85" s="16">
        <f t="shared" si="1"/>
        <v>7</v>
      </c>
      <c r="C85" s="16">
        <f t="shared" si="1"/>
        <v>5.8931578868851782</v>
      </c>
      <c r="D85" s="16">
        <f t="shared" si="2"/>
        <v>1.6</v>
      </c>
      <c r="E85" s="16">
        <f t="shared" si="3"/>
        <v>-4.2931578868851776</v>
      </c>
      <c r="F85" s="16">
        <f t="shared" si="4"/>
        <v>0</v>
      </c>
      <c r="G85" s="67"/>
      <c r="H85" s="34" t="s">
        <v>21</v>
      </c>
      <c r="I85" s="16">
        <f>SLOPE(I82:I83,H82:H83)</f>
        <v>9.6279533289922253E-2</v>
      </c>
      <c r="J85" s="16">
        <f>SLOPE(J82:J83,H82:H83)</f>
        <v>-0.20000000000000004</v>
      </c>
    </row>
    <row r="86" spans="1:10" s="16" customFormat="1" x14ac:dyDescent="0.25">
      <c r="A86" s="64"/>
      <c r="B86" s="16">
        <f t="shared" si="1"/>
        <v>14</v>
      </c>
      <c r="C86" s="16">
        <f t="shared" si="1"/>
        <v>6.370451550380948</v>
      </c>
      <c r="D86" s="16">
        <f t="shared" si="2"/>
        <v>0.20000000000000018</v>
      </c>
      <c r="E86" s="16">
        <f t="shared" si="3"/>
        <v>-6.1704515503809478</v>
      </c>
      <c r="F86" s="16">
        <f t="shared" si="4"/>
        <v>0</v>
      </c>
      <c r="G86" s="67"/>
      <c r="H86" s="34" t="s">
        <v>22</v>
      </c>
      <c r="I86" s="16">
        <f>INTERCEPT(I82:I83,H82:H83)</f>
        <v>4.8844599426951563</v>
      </c>
      <c r="J86" s="16">
        <f>INTERCEPT(J82:J83,H82:H83)</f>
        <v>3</v>
      </c>
    </row>
    <row r="87" spans="1:10" s="16" customFormat="1" x14ac:dyDescent="0.25">
      <c r="A87" s="64"/>
      <c r="B87" s="16">
        <f t="shared" si="1"/>
        <v>25</v>
      </c>
      <c r="C87" s="16">
        <f t="shared" si="1"/>
        <v>6.2026311894391259</v>
      </c>
      <c r="D87" s="16">
        <f t="shared" si="2"/>
        <v>-2</v>
      </c>
      <c r="E87" s="16">
        <f t="shared" si="3"/>
        <v>-8.2026311894391259</v>
      </c>
      <c r="F87" s="16">
        <f t="shared" si="4"/>
        <v>0</v>
      </c>
      <c r="G87" s="67"/>
      <c r="H87" s="68" t="s">
        <v>48</v>
      </c>
      <c r="I87" s="68"/>
      <c r="J87" s="68"/>
    </row>
    <row r="88" spans="1:10" s="16" customFormat="1" x14ac:dyDescent="0.25">
      <c r="A88" s="64"/>
      <c r="B88" s="16">
        <f t="shared" si="1"/>
        <v>35</v>
      </c>
      <c r="C88" s="16">
        <f t="shared" si="1"/>
        <v>5.9384398913519165</v>
      </c>
      <c r="D88" s="16">
        <f t="shared" si="2"/>
        <v>-3.9999999999999991</v>
      </c>
      <c r="E88" s="16">
        <f t="shared" si="3"/>
        <v>-9.9384398913519156</v>
      </c>
      <c r="F88" s="16">
        <f t="shared" si="4"/>
        <v>1</v>
      </c>
      <c r="G88" s="67"/>
      <c r="H88" s="68" t="s">
        <v>49</v>
      </c>
      <c r="I88" s="68"/>
      <c r="J88" s="43">
        <f>(J85*I86-I85*J86)/(J85-I85)</f>
        <v>4.2720824295690587</v>
      </c>
    </row>
    <row r="89" spans="1:10" s="16" customFormat="1" x14ac:dyDescent="0.25">
      <c r="A89" s="64"/>
      <c r="B89" s="16">
        <f t="shared" si="1"/>
        <v>0</v>
      </c>
      <c r="C89" s="16">
        <f t="shared" si="1"/>
        <v>0</v>
      </c>
      <c r="D89" s="16">
        <f t="shared" si="2"/>
        <v>3</v>
      </c>
      <c r="E89" s="16">
        <f t="shared" si="3"/>
        <v>3</v>
      </c>
      <c r="F89" s="16">
        <f>H67</f>
        <v>0</v>
      </c>
      <c r="G89" s="67"/>
      <c r="H89" s="68" t="s">
        <v>50</v>
      </c>
      <c r="I89" s="68"/>
      <c r="J89" s="43">
        <f>(J88-J86)/J85</f>
        <v>-6.3604121478452926</v>
      </c>
    </row>
    <row r="90" spans="1:10" s="16" customFormat="1" x14ac:dyDescent="0.25">
      <c r="A90" s="64"/>
      <c r="B90" s="68" t="s">
        <v>40</v>
      </c>
      <c r="C90" s="68"/>
      <c r="D90" s="68"/>
      <c r="E90" s="68"/>
      <c r="F90" s="68"/>
      <c r="G90" s="68"/>
      <c r="H90" s="68"/>
      <c r="I90" s="68"/>
      <c r="J90" s="68"/>
    </row>
    <row r="91" spans="1:10" s="16" customFormat="1" x14ac:dyDescent="0.25">
      <c r="A91" s="64"/>
      <c r="B91" s="16" t="s">
        <v>41</v>
      </c>
      <c r="C91" s="16" t="s">
        <v>42</v>
      </c>
      <c r="D91" s="16" t="s">
        <v>13</v>
      </c>
      <c r="E91" s="16" t="s">
        <v>18</v>
      </c>
      <c r="F91" s="16" t="s">
        <v>19</v>
      </c>
      <c r="G91" s="16" t="s">
        <v>43</v>
      </c>
      <c r="H91" s="68" t="s">
        <v>44</v>
      </c>
      <c r="I91" s="68"/>
      <c r="J91" s="68"/>
    </row>
    <row r="92" spans="1:10" s="16" customFormat="1" x14ac:dyDescent="0.25">
      <c r="A92" s="64"/>
      <c r="B92" s="16">
        <f>B53</f>
        <v>-20</v>
      </c>
      <c r="C92" s="16">
        <f>D53</f>
        <v>8.4197140875757626</v>
      </c>
      <c r="D92" s="16">
        <f>$C$73*B92+$D$73</f>
        <v>7</v>
      </c>
      <c r="E92" s="16">
        <f>D92-C92</f>
        <v>-1.4197140875757626</v>
      </c>
      <c r="F92" s="16">
        <f>IF(SIGN(E92*E93)=1,0,1)</f>
        <v>0</v>
      </c>
      <c r="G92" s="67">
        <f>MATCH(1,F92:F100,0)</f>
        <v>8</v>
      </c>
      <c r="H92" s="16" t="s">
        <v>12</v>
      </c>
      <c r="I92" s="16" t="s">
        <v>45</v>
      </c>
      <c r="J92" s="16" t="s">
        <v>46</v>
      </c>
    </row>
    <row r="93" spans="1:10" s="16" customFormat="1" x14ac:dyDescent="0.25">
      <c r="A93" s="64"/>
      <c r="B93" s="16">
        <f t="shared" ref="B93:B100" si="5">B54</f>
        <v>-15</v>
      </c>
      <c r="C93" s="16">
        <f t="shared" ref="C93:C100" si="6">D54</f>
        <v>9.0494248304968785</v>
      </c>
      <c r="D93" s="16">
        <f t="shared" ref="D93:D100" si="7">$C$73*B93+$D$73</f>
        <v>6</v>
      </c>
      <c r="E93" s="16">
        <f t="shared" ref="E93:E100" si="8">D93-C93</f>
        <v>-3.0494248304968785</v>
      </c>
      <c r="F93" s="16">
        <f t="shared" ref="F93:F99" si="9">IF(SIGN(E93*E94)=1,0,1)</f>
        <v>0</v>
      </c>
      <c r="G93" s="67"/>
      <c r="H93" s="16">
        <f>INDEX(B92:B100,G92)</f>
        <v>35</v>
      </c>
      <c r="I93" s="16">
        <f>INDEX(C92:C100,G92)</f>
        <v>11.938439891351916</v>
      </c>
      <c r="J93" s="16">
        <f>INDEX(D92:D100,G92)</f>
        <v>-3.9999999999999991</v>
      </c>
    </row>
    <row r="94" spans="1:10" s="16" customFormat="1" x14ac:dyDescent="0.25">
      <c r="A94" s="64"/>
      <c r="B94" s="16">
        <f t="shared" si="5"/>
        <v>-7</v>
      </c>
      <c r="C94" s="16">
        <f t="shared" si="6"/>
        <v>10.210503209665699</v>
      </c>
      <c r="D94" s="16">
        <f t="shared" si="7"/>
        <v>4.4000000000000004</v>
      </c>
      <c r="E94" s="16">
        <f t="shared" si="8"/>
        <v>-5.8105032096656988</v>
      </c>
      <c r="F94" s="16">
        <f t="shared" si="9"/>
        <v>0</v>
      </c>
      <c r="G94" s="67"/>
      <c r="H94" s="16">
        <f>INDEX(B92:B100,G92+1)</f>
        <v>0</v>
      </c>
      <c r="I94" s="16">
        <f>INDEX(C92:C100,G92+1)</f>
        <v>0</v>
      </c>
      <c r="J94" s="16">
        <f>INDEX(D92:D100,G92+1)</f>
        <v>3</v>
      </c>
    </row>
    <row r="95" spans="1:10" s="16" customFormat="1" x14ac:dyDescent="0.25">
      <c r="A95" s="64"/>
      <c r="B95" s="16">
        <f t="shared" si="5"/>
        <v>2</v>
      </c>
      <c r="C95" s="16">
        <f t="shared" si="6"/>
        <v>11.077019009275</v>
      </c>
      <c r="D95" s="16">
        <f t="shared" si="7"/>
        <v>2.6</v>
      </c>
      <c r="E95" s="16">
        <f t="shared" si="8"/>
        <v>-8.4770190092750006</v>
      </c>
      <c r="F95" s="16">
        <f t="shared" si="9"/>
        <v>0</v>
      </c>
      <c r="G95" s="67"/>
      <c r="H95" s="68" t="s">
        <v>47</v>
      </c>
      <c r="I95" s="68"/>
      <c r="J95" s="68"/>
    </row>
    <row r="96" spans="1:10" s="16" customFormat="1" x14ac:dyDescent="0.25">
      <c r="A96" s="64"/>
      <c r="B96" s="16">
        <f t="shared" si="5"/>
        <v>7</v>
      </c>
      <c r="C96" s="16">
        <f t="shared" si="6"/>
        <v>11.893157886885177</v>
      </c>
      <c r="D96" s="16">
        <f t="shared" si="7"/>
        <v>1.6</v>
      </c>
      <c r="E96" s="16">
        <f t="shared" si="8"/>
        <v>-10.293157886885178</v>
      </c>
      <c r="F96" s="16">
        <f t="shared" si="9"/>
        <v>0</v>
      </c>
      <c r="G96" s="67"/>
      <c r="H96" s="34" t="s">
        <v>21</v>
      </c>
      <c r="I96" s="16">
        <f>SLOPE(I93:I94,H93:H94)</f>
        <v>0.3410982826100547</v>
      </c>
      <c r="J96" s="16">
        <f>SLOPE(J93:J94,H93:H94)</f>
        <v>-0.19999999999999998</v>
      </c>
    </row>
    <row r="97" spans="1:10" s="16" customFormat="1" x14ac:dyDescent="0.25">
      <c r="A97" s="64"/>
      <c r="B97" s="16">
        <f t="shared" si="5"/>
        <v>14</v>
      </c>
      <c r="C97" s="16">
        <f t="shared" si="6"/>
        <v>12.370451550380949</v>
      </c>
      <c r="D97" s="16">
        <f t="shared" si="7"/>
        <v>0.20000000000000018</v>
      </c>
      <c r="E97" s="16">
        <f t="shared" si="8"/>
        <v>-12.17045155038095</v>
      </c>
      <c r="F97" s="16">
        <f t="shared" si="9"/>
        <v>0</v>
      </c>
      <c r="G97" s="67"/>
      <c r="H97" s="34" t="s">
        <v>22</v>
      </c>
      <c r="I97" s="16">
        <f>INTERCEPT(I93:I94,H93:H94)</f>
        <v>8.8817841970012523E-16</v>
      </c>
      <c r="J97" s="16">
        <f>INTERCEPT(J93:J94,H93:H94)</f>
        <v>3</v>
      </c>
    </row>
    <row r="98" spans="1:10" s="16" customFormat="1" x14ac:dyDescent="0.25">
      <c r="A98" s="64"/>
      <c r="B98" s="16">
        <f t="shared" si="5"/>
        <v>25</v>
      </c>
      <c r="C98" s="16">
        <f t="shared" si="6"/>
        <v>12.202631189439126</v>
      </c>
      <c r="D98" s="16">
        <f t="shared" si="7"/>
        <v>-2</v>
      </c>
      <c r="E98" s="16">
        <f t="shared" si="8"/>
        <v>-14.202631189439126</v>
      </c>
      <c r="F98" s="16">
        <f t="shared" si="9"/>
        <v>0</v>
      </c>
      <c r="G98" s="67"/>
      <c r="H98" s="68" t="s">
        <v>48</v>
      </c>
      <c r="I98" s="68"/>
      <c r="J98" s="68"/>
    </row>
    <row r="99" spans="1:10" s="16" customFormat="1" x14ac:dyDescent="0.25">
      <c r="A99" s="64"/>
      <c r="B99" s="16">
        <f t="shared" si="5"/>
        <v>35</v>
      </c>
      <c r="C99" s="16">
        <f t="shared" si="6"/>
        <v>11.938439891351916</v>
      </c>
      <c r="D99" s="16">
        <f t="shared" si="7"/>
        <v>-3.9999999999999991</v>
      </c>
      <c r="E99" s="16">
        <f t="shared" si="8"/>
        <v>-15.938439891351916</v>
      </c>
      <c r="F99" s="16">
        <f t="shared" si="9"/>
        <v>1</v>
      </c>
      <c r="G99" s="67"/>
      <c r="H99" s="68" t="s">
        <v>49</v>
      </c>
      <c r="I99" s="68"/>
      <c r="J99" s="43">
        <f>(J96*I97-I96*J97)/(J96-I96)</f>
        <v>1.8911441427871012</v>
      </c>
    </row>
    <row r="100" spans="1:10" s="16" customFormat="1" x14ac:dyDescent="0.25">
      <c r="A100" s="64"/>
      <c r="B100" s="16">
        <f t="shared" si="5"/>
        <v>0</v>
      </c>
      <c r="C100" s="16">
        <f t="shared" si="6"/>
        <v>0</v>
      </c>
      <c r="D100" s="16">
        <f t="shared" si="7"/>
        <v>3</v>
      </c>
      <c r="E100" s="16">
        <f t="shared" si="8"/>
        <v>3</v>
      </c>
      <c r="F100" s="16">
        <f>F89</f>
        <v>0</v>
      </c>
      <c r="G100" s="67"/>
      <c r="H100" s="68" t="s">
        <v>50</v>
      </c>
      <c r="I100" s="68"/>
      <c r="J100" s="43">
        <f>(J99-J97)/J96</f>
        <v>5.5442792860644943</v>
      </c>
    </row>
    <row r="101" spans="1:10" s="16" customFormat="1" ht="15" customHeight="1" x14ac:dyDescent="0.25">
      <c r="A101" s="64" t="s">
        <v>52</v>
      </c>
      <c r="B101" s="65" t="s">
        <v>51</v>
      </c>
      <c r="C101" s="65"/>
      <c r="D101" s="65"/>
      <c r="E101" s="65"/>
      <c r="F101" s="65"/>
      <c r="G101" s="65"/>
      <c r="H101" s="65"/>
      <c r="I101" s="65"/>
      <c r="J101" s="65"/>
    </row>
    <row r="102" spans="1:10" s="16" customFormat="1" ht="15" customHeight="1" x14ac:dyDescent="0.25">
      <c r="A102" s="64"/>
      <c r="B102" s="19" t="s">
        <v>28</v>
      </c>
      <c r="C102" s="34" t="s">
        <v>12</v>
      </c>
      <c r="D102" s="35" t="s">
        <v>13</v>
      </c>
      <c r="E102" s="68"/>
      <c r="F102" s="68"/>
      <c r="G102" s="68"/>
      <c r="H102" s="68"/>
      <c r="I102" s="68"/>
      <c r="J102" s="68"/>
    </row>
    <row r="103" spans="1:10" s="16" customFormat="1" ht="15" customHeight="1" x14ac:dyDescent="0.25">
      <c r="A103" s="64"/>
      <c r="B103" s="34">
        <v>1</v>
      </c>
      <c r="C103" s="34">
        <f>G66-0.01</f>
        <v>-15.01</v>
      </c>
      <c r="D103" s="35">
        <f>H66</f>
        <v>6</v>
      </c>
      <c r="E103" s="68"/>
      <c r="F103" s="68"/>
      <c r="G103" s="68"/>
      <c r="H103" s="68"/>
      <c r="I103" s="68"/>
      <c r="J103" s="68"/>
    </row>
    <row r="104" spans="1:10" s="16" customFormat="1" ht="15" customHeight="1" x14ac:dyDescent="0.25">
      <c r="A104" s="64"/>
      <c r="B104" s="34">
        <v>2</v>
      </c>
      <c r="C104" s="34">
        <f>G67</f>
        <v>-15</v>
      </c>
      <c r="D104" s="34">
        <f>H67</f>
        <v>0</v>
      </c>
      <c r="E104" s="68"/>
      <c r="F104" s="68"/>
      <c r="G104" s="68"/>
      <c r="H104" s="68"/>
      <c r="I104" s="68"/>
      <c r="J104" s="68"/>
    </row>
    <row r="105" spans="1:10" s="16" customFormat="1" ht="15.75" customHeight="1" x14ac:dyDescent="0.25">
      <c r="A105" s="64"/>
      <c r="B105" s="36"/>
      <c r="C105" s="36" t="s">
        <v>16</v>
      </c>
      <c r="D105" s="36" t="s">
        <v>17</v>
      </c>
      <c r="E105" s="68"/>
      <c r="F105" s="68"/>
      <c r="G105" s="68"/>
      <c r="H105" s="68"/>
      <c r="I105" s="68"/>
      <c r="J105" s="68"/>
    </row>
    <row r="106" spans="1:10" s="16" customFormat="1" ht="15.75" customHeight="1" x14ac:dyDescent="0.25">
      <c r="A106" s="64"/>
      <c r="B106" s="19" t="s">
        <v>29</v>
      </c>
      <c r="C106" s="44" cm="1">
        <f t="array" ref="C106:D106">LINEST(D103:D104,C103:C104,1)</f>
        <v>-600.00000000001273</v>
      </c>
      <c r="D106" s="38">
        <v>-9000.000000000191</v>
      </c>
      <c r="E106" s="68"/>
      <c r="F106" s="68"/>
      <c r="G106" s="68"/>
      <c r="H106" s="68"/>
      <c r="I106" s="68"/>
      <c r="J106" s="68"/>
    </row>
    <row r="107" spans="1:10" s="16" customFormat="1" ht="15" customHeight="1" x14ac:dyDescent="0.25">
      <c r="A107" s="64"/>
      <c r="B107" s="68" t="s">
        <v>39</v>
      </c>
      <c r="C107" s="68"/>
      <c r="D107" s="68"/>
      <c r="E107" s="68"/>
      <c r="F107" s="68"/>
      <c r="G107" s="68"/>
      <c r="H107" s="68"/>
      <c r="I107" s="68"/>
      <c r="J107" s="68"/>
    </row>
    <row r="108" spans="1:10" s="16" customFormat="1" ht="15" customHeight="1" x14ac:dyDescent="0.25">
      <c r="A108" s="64"/>
      <c r="B108" s="16" t="s">
        <v>41</v>
      </c>
      <c r="C108" s="16" t="s">
        <v>42</v>
      </c>
      <c r="D108" s="16" t="s">
        <v>13</v>
      </c>
      <c r="E108" s="16" t="s">
        <v>18</v>
      </c>
      <c r="F108" s="16" t="s">
        <v>19</v>
      </c>
      <c r="G108" s="16" t="s">
        <v>43</v>
      </c>
      <c r="H108" s="68" t="s">
        <v>44</v>
      </c>
      <c r="I108" s="68"/>
      <c r="J108" s="68"/>
    </row>
    <row r="109" spans="1:10" s="16" customFormat="1" ht="15" customHeight="1" x14ac:dyDescent="0.25">
      <c r="A109" s="64"/>
      <c r="B109" s="16">
        <f>B53</f>
        <v>-20</v>
      </c>
      <c r="C109" s="16">
        <f>C53</f>
        <v>2.419714087575763</v>
      </c>
      <c r="D109" s="16">
        <f>$C$106*B109+$D$106</f>
        <v>3000.0000000000637</v>
      </c>
      <c r="E109" s="16">
        <f t="shared" ref="E109:E117" si="10">D109-C109</f>
        <v>2997.5802859124879</v>
      </c>
      <c r="F109" s="16">
        <f>IF(SIGN(E109*E110)=1,0,1)</f>
        <v>1</v>
      </c>
      <c r="G109" s="67">
        <f>MATCH(1,F109:F117,0)</f>
        <v>1</v>
      </c>
      <c r="H109" s="16" t="s">
        <v>12</v>
      </c>
      <c r="I109" s="16" t="s">
        <v>45</v>
      </c>
      <c r="J109" s="16" t="s">
        <v>46</v>
      </c>
    </row>
    <row r="110" spans="1:10" s="16" customFormat="1" ht="15" customHeight="1" x14ac:dyDescent="0.25">
      <c r="A110" s="64"/>
      <c r="B110" s="16">
        <f t="shared" ref="B110:C117" si="11">B54</f>
        <v>-15</v>
      </c>
      <c r="C110" s="16">
        <f t="shared" si="11"/>
        <v>3.0494248304968794</v>
      </c>
      <c r="D110" s="16">
        <f>$C$106*B110+$D$106</f>
        <v>0</v>
      </c>
      <c r="E110" s="16">
        <f t="shared" si="10"/>
        <v>-3.0494248304968794</v>
      </c>
      <c r="F110" s="16">
        <f t="shared" ref="F110:F116" si="12">IF(SIGN(E110*E111)=1,0,1)</f>
        <v>0</v>
      </c>
      <c r="G110" s="67"/>
      <c r="H110" s="16">
        <f>INDEX(B109:B117,G109)</f>
        <v>-20</v>
      </c>
      <c r="I110" s="16">
        <f>INDEX(C109:C117,G109)</f>
        <v>2.419714087575763</v>
      </c>
      <c r="J110" s="16">
        <f>INDEX(D109:D117,G109)</f>
        <v>3000.0000000000637</v>
      </c>
    </row>
    <row r="111" spans="1:10" s="16" customFormat="1" ht="15" customHeight="1" x14ac:dyDescent="0.25">
      <c r="A111" s="64"/>
      <c r="B111" s="16">
        <f t="shared" si="11"/>
        <v>-7</v>
      </c>
      <c r="C111" s="16">
        <f t="shared" si="11"/>
        <v>4.2105032096657</v>
      </c>
      <c r="D111" s="16">
        <f t="shared" ref="D111:D117" si="13">$C$106*B111+$D$106</f>
        <v>-4800.0000000001019</v>
      </c>
      <c r="E111" s="16">
        <f t="shared" si="10"/>
        <v>-4804.2105032097679</v>
      </c>
      <c r="F111" s="16">
        <f t="shared" si="12"/>
        <v>0</v>
      </c>
      <c r="G111" s="67"/>
      <c r="H111" s="16">
        <f>INDEX(B109:B117,G109+1)</f>
        <v>-15</v>
      </c>
      <c r="I111" s="16">
        <f>INDEX(C109:C117,G109+1)</f>
        <v>3.0494248304968794</v>
      </c>
      <c r="J111" s="16">
        <f>INDEX(D109:D117,G109+1)</f>
        <v>0</v>
      </c>
    </row>
    <row r="112" spans="1:10" s="16" customFormat="1" ht="15" customHeight="1" x14ac:dyDescent="0.25">
      <c r="A112" s="64"/>
      <c r="B112" s="16">
        <f t="shared" si="11"/>
        <v>2</v>
      </c>
      <c r="C112" s="16">
        <f t="shared" si="11"/>
        <v>5.0770190092750003</v>
      </c>
      <c r="D112" s="16">
        <f t="shared" si="13"/>
        <v>-10200.000000000216</v>
      </c>
      <c r="E112" s="16">
        <f t="shared" si="10"/>
        <v>-10205.077019009492</v>
      </c>
      <c r="F112" s="16">
        <f t="shared" si="12"/>
        <v>0</v>
      </c>
      <c r="G112" s="67"/>
      <c r="H112" s="68" t="s">
        <v>47</v>
      </c>
      <c r="I112" s="68"/>
      <c r="J112" s="68"/>
    </row>
    <row r="113" spans="1:11" s="16" customFormat="1" ht="15" customHeight="1" x14ac:dyDescent="0.25">
      <c r="A113" s="64"/>
      <c r="B113" s="16">
        <f t="shared" si="11"/>
        <v>7</v>
      </c>
      <c r="C113" s="16">
        <f t="shared" si="11"/>
        <v>5.8931578868851782</v>
      </c>
      <c r="D113" s="16">
        <f>$C$106*B113+$D$106</f>
        <v>-13200.00000000028</v>
      </c>
      <c r="E113" s="16">
        <f t="shared" si="10"/>
        <v>-13205.893157887165</v>
      </c>
      <c r="F113" s="16">
        <f t="shared" si="12"/>
        <v>0</v>
      </c>
      <c r="G113" s="67"/>
      <c r="H113" s="34" t="s">
        <v>21</v>
      </c>
      <c r="I113" s="16">
        <f>SLOPE(I110:I111,H110:H111)</f>
        <v>0.12594214858422328</v>
      </c>
      <c r="J113" s="16">
        <f>SLOPE(J110:J111,H110:H111)</f>
        <v>-600.00000000001273</v>
      </c>
    </row>
    <row r="114" spans="1:11" s="16" customFormat="1" ht="15" customHeight="1" x14ac:dyDescent="0.25">
      <c r="A114" s="64"/>
      <c r="B114" s="16">
        <f t="shared" si="11"/>
        <v>14</v>
      </c>
      <c r="C114" s="16">
        <f t="shared" si="11"/>
        <v>6.370451550380948</v>
      </c>
      <c r="D114" s="16">
        <f t="shared" si="13"/>
        <v>-17400.000000000371</v>
      </c>
      <c r="E114" s="16">
        <f t="shared" si="10"/>
        <v>-17406.370451550752</v>
      </c>
      <c r="F114" s="16">
        <f t="shared" si="12"/>
        <v>0</v>
      </c>
      <c r="G114" s="67"/>
      <c r="H114" s="34" t="s">
        <v>22</v>
      </c>
      <c r="I114" s="16">
        <f>INTERCEPT(I110:I111,H110:H111)</f>
        <v>4.938557059260229</v>
      </c>
      <c r="J114" s="16">
        <f>INTERCEPT(J110:J111,H110:H111)</f>
        <v>-9000.0000000001892</v>
      </c>
    </row>
    <row r="115" spans="1:11" s="16" customFormat="1" ht="15.75" customHeight="1" x14ac:dyDescent="0.25">
      <c r="A115" s="64"/>
      <c r="B115" s="16">
        <f t="shared" si="11"/>
        <v>25</v>
      </c>
      <c r="C115" s="16">
        <f t="shared" si="11"/>
        <v>6.2026311894391259</v>
      </c>
      <c r="D115" s="16">
        <f t="shared" si="13"/>
        <v>-24000.000000000509</v>
      </c>
      <c r="E115" s="16">
        <f t="shared" si="10"/>
        <v>-24006.20263118995</v>
      </c>
      <c r="F115" s="16">
        <f t="shared" si="12"/>
        <v>0</v>
      </c>
      <c r="G115" s="67"/>
      <c r="H115" s="68" t="s">
        <v>48</v>
      </c>
      <c r="I115" s="68"/>
      <c r="J115" s="68"/>
      <c r="K115" s="45" t="s">
        <v>53</v>
      </c>
    </row>
    <row r="116" spans="1:11" s="16" customFormat="1" ht="15" customHeight="1" x14ac:dyDescent="0.25">
      <c r="A116" s="64"/>
      <c r="B116" s="16">
        <f t="shared" si="11"/>
        <v>35</v>
      </c>
      <c r="C116" s="16">
        <f t="shared" si="11"/>
        <v>5.9384398913519165</v>
      </c>
      <c r="D116" s="16">
        <f t="shared" si="13"/>
        <v>-30000.000000000633</v>
      </c>
      <c r="E116" s="16">
        <f t="shared" si="10"/>
        <v>-30005.938439891986</v>
      </c>
      <c r="F116" s="16">
        <f t="shared" si="12"/>
        <v>0</v>
      </c>
      <c r="G116" s="67"/>
      <c r="H116" s="68" t="s">
        <v>50</v>
      </c>
      <c r="I116" s="68"/>
      <c r="J116" s="43">
        <f>(J113*I114-I113*J114)/(J113-I113)</f>
        <v>3.0487848796330259</v>
      </c>
      <c r="K116" s="16">
        <f>J116</f>
        <v>3.0487848796330259</v>
      </c>
    </row>
    <row r="117" spans="1:11" s="16" customFormat="1" ht="15.75" customHeight="1" x14ac:dyDescent="0.25">
      <c r="A117" s="64"/>
      <c r="B117" s="16">
        <f t="shared" si="11"/>
        <v>0</v>
      </c>
      <c r="C117" s="16">
        <f t="shared" si="11"/>
        <v>0</v>
      </c>
      <c r="D117" s="16">
        <f t="shared" si="13"/>
        <v>-9000.000000000191</v>
      </c>
      <c r="E117" s="16">
        <f t="shared" si="10"/>
        <v>-9000.000000000191</v>
      </c>
      <c r="F117" s="16">
        <f>F89</f>
        <v>0</v>
      </c>
      <c r="G117" s="67"/>
      <c r="H117" s="68" t="s">
        <v>49</v>
      </c>
      <c r="I117" s="68"/>
      <c r="J117" s="43">
        <f>ROUND((J116-J114)/J113,1)</f>
        <v>-15</v>
      </c>
      <c r="K117" s="33">
        <f>G63</f>
        <v>-20</v>
      </c>
    </row>
    <row r="118" spans="1:11" s="16" customFormat="1" ht="15" customHeight="1" x14ac:dyDescent="0.25">
      <c r="A118" s="64"/>
      <c r="B118" s="68" t="s">
        <v>40</v>
      </c>
      <c r="C118" s="68"/>
      <c r="D118" s="68"/>
      <c r="E118" s="68"/>
      <c r="F118" s="68"/>
      <c r="G118" s="68"/>
      <c r="H118" s="68"/>
      <c r="I118" s="68"/>
      <c r="J118" s="68"/>
    </row>
    <row r="119" spans="1:11" s="16" customFormat="1" ht="15" customHeight="1" x14ac:dyDescent="0.25">
      <c r="A119" s="64"/>
      <c r="B119" s="16" t="s">
        <v>41</v>
      </c>
      <c r="C119" s="16" t="s">
        <v>42</v>
      </c>
      <c r="D119" s="16" t="s">
        <v>13</v>
      </c>
      <c r="E119" s="16" t="s">
        <v>18</v>
      </c>
      <c r="F119" s="16" t="s">
        <v>19</v>
      </c>
      <c r="G119" s="16" t="s">
        <v>43</v>
      </c>
      <c r="H119" s="68" t="s">
        <v>44</v>
      </c>
      <c r="I119" s="68"/>
      <c r="J119" s="68"/>
    </row>
    <row r="120" spans="1:11" s="16" customFormat="1" ht="15" customHeight="1" x14ac:dyDescent="0.25">
      <c r="A120" s="64"/>
      <c r="B120" s="16">
        <f>B109</f>
        <v>-20</v>
      </c>
      <c r="C120" s="16">
        <f>D53</f>
        <v>8.4197140875757626</v>
      </c>
      <c r="D120" s="16">
        <f>$C$106*B120+$D$106</f>
        <v>3000.0000000000637</v>
      </c>
      <c r="E120" s="16">
        <f>D120-C120</f>
        <v>2991.5802859124879</v>
      </c>
      <c r="F120" s="16">
        <f>IF(SIGN(E120*E121)=1,0,1)</f>
        <v>1</v>
      </c>
      <c r="G120" s="67">
        <f>MATCH(1,F120:F128,0)</f>
        <v>1</v>
      </c>
      <c r="H120" s="16" t="s">
        <v>12</v>
      </c>
      <c r="I120" s="16" t="s">
        <v>45</v>
      </c>
      <c r="J120" s="16" t="s">
        <v>46</v>
      </c>
    </row>
    <row r="121" spans="1:11" s="16" customFormat="1" ht="15" customHeight="1" x14ac:dyDescent="0.25">
      <c r="A121" s="64"/>
      <c r="B121" s="16">
        <f t="shared" ref="B121:B128" si="14">B110</f>
        <v>-15</v>
      </c>
      <c r="C121" s="16">
        <f t="shared" ref="C121:C128" si="15">D54</f>
        <v>9.0494248304968785</v>
      </c>
      <c r="D121" s="16">
        <f t="shared" ref="D121:D128" si="16">$C$106*B121+$D$106</f>
        <v>0</v>
      </c>
      <c r="E121" s="16">
        <f t="shared" ref="E121:E128" si="17">D121-C121</f>
        <v>-9.0494248304968785</v>
      </c>
      <c r="F121" s="16">
        <f t="shared" ref="F121:F127" si="18">IF(SIGN(E121*E122)=1,0,1)</f>
        <v>0</v>
      </c>
      <c r="G121" s="67"/>
      <c r="H121" s="16">
        <f>INDEX(B120:B128,G120)</f>
        <v>-20</v>
      </c>
      <c r="I121" s="16">
        <f>INDEX(C120:C128,G120)</f>
        <v>8.4197140875757626</v>
      </c>
      <c r="J121" s="16">
        <f>INDEX(D120:D128,G120)</f>
        <v>3000.0000000000637</v>
      </c>
    </row>
    <row r="122" spans="1:11" s="16" customFormat="1" ht="15" customHeight="1" x14ac:dyDescent="0.25">
      <c r="A122" s="64"/>
      <c r="B122" s="16">
        <f t="shared" si="14"/>
        <v>-7</v>
      </c>
      <c r="C122" s="16">
        <f t="shared" si="15"/>
        <v>10.210503209665699</v>
      </c>
      <c r="D122" s="16">
        <f t="shared" si="16"/>
        <v>-4800.0000000001019</v>
      </c>
      <c r="E122" s="16">
        <f t="shared" si="17"/>
        <v>-4810.2105032097679</v>
      </c>
      <c r="F122" s="16">
        <f t="shared" si="18"/>
        <v>0</v>
      </c>
      <c r="G122" s="67"/>
      <c r="H122" s="16">
        <f>INDEX(B120:B128,G120+1)</f>
        <v>-15</v>
      </c>
      <c r="I122" s="16">
        <f>INDEX(C120:C128,G120+1)</f>
        <v>9.0494248304968785</v>
      </c>
      <c r="J122" s="16">
        <f>INDEX(D120:D128,G120+1)</f>
        <v>0</v>
      </c>
    </row>
    <row r="123" spans="1:11" s="16" customFormat="1" ht="15" customHeight="1" x14ac:dyDescent="0.25">
      <c r="A123" s="64"/>
      <c r="B123" s="16">
        <f t="shared" si="14"/>
        <v>2</v>
      </c>
      <c r="C123" s="16">
        <f t="shared" si="15"/>
        <v>11.077019009275</v>
      </c>
      <c r="D123" s="16">
        <f t="shared" si="16"/>
        <v>-10200.000000000216</v>
      </c>
      <c r="E123" s="16">
        <f t="shared" si="17"/>
        <v>-10211.077019009492</v>
      </c>
      <c r="F123" s="16">
        <f t="shared" si="18"/>
        <v>0</v>
      </c>
      <c r="G123" s="67"/>
      <c r="H123" s="68" t="s">
        <v>47</v>
      </c>
      <c r="I123" s="68"/>
      <c r="J123" s="68"/>
    </row>
    <row r="124" spans="1:11" s="16" customFormat="1" ht="15" customHeight="1" x14ac:dyDescent="0.25">
      <c r="A124" s="64"/>
      <c r="B124" s="16">
        <f t="shared" si="14"/>
        <v>7</v>
      </c>
      <c r="C124" s="16">
        <f t="shared" si="15"/>
        <v>11.893157886885177</v>
      </c>
      <c r="D124" s="16">
        <f t="shared" si="16"/>
        <v>-13200.00000000028</v>
      </c>
      <c r="E124" s="16">
        <f t="shared" si="17"/>
        <v>-13211.893157887165</v>
      </c>
      <c r="F124" s="16">
        <f t="shared" si="18"/>
        <v>0</v>
      </c>
      <c r="G124" s="67"/>
      <c r="H124" s="34" t="s">
        <v>21</v>
      </c>
      <c r="I124" s="16">
        <f>SLOPE(I121:I122,H121:H122)</f>
        <v>0.1259421485842232</v>
      </c>
      <c r="J124" s="16">
        <f>SLOPE(J121:J122,H121:H122)</f>
        <v>-600.00000000001273</v>
      </c>
    </row>
    <row r="125" spans="1:11" s="16" customFormat="1" ht="15" customHeight="1" x14ac:dyDescent="0.25">
      <c r="A125" s="64"/>
      <c r="B125" s="16">
        <f t="shared" si="14"/>
        <v>14</v>
      </c>
      <c r="C125" s="16">
        <f t="shared" si="15"/>
        <v>12.370451550380949</v>
      </c>
      <c r="D125" s="16">
        <f t="shared" si="16"/>
        <v>-17400.000000000371</v>
      </c>
      <c r="E125" s="16">
        <f>D125-C125</f>
        <v>-17412.370451550752</v>
      </c>
      <c r="F125" s="16">
        <f>IF(SIGN(E125*E126)=1,0,1)</f>
        <v>0</v>
      </c>
      <c r="G125" s="67"/>
      <c r="H125" s="34" t="s">
        <v>22</v>
      </c>
      <c r="I125" s="16">
        <f>INTERCEPT(I121:I122,H121:H122)</f>
        <v>10.938557059260226</v>
      </c>
      <c r="J125" s="16">
        <f>INTERCEPT(J121:J122,H121:H122)</f>
        <v>-9000.0000000001892</v>
      </c>
    </row>
    <row r="126" spans="1:11" s="16" customFormat="1" ht="15.75" customHeight="1" x14ac:dyDescent="0.25">
      <c r="A126" s="64"/>
      <c r="B126" s="16">
        <f t="shared" si="14"/>
        <v>25</v>
      </c>
      <c r="C126" s="16">
        <f t="shared" si="15"/>
        <v>12.202631189439126</v>
      </c>
      <c r="D126" s="16">
        <f t="shared" si="16"/>
        <v>-24000.000000000509</v>
      </c>
      <c r="E126" s="16">
        <f t="shared" si="17"/>
        <v>-24012.20263118995</v>
      </c>
      <c r="F126" s="16">
        <f t="shared" si="18"/>
        <v>0</v>
      </c>
      <c r="G126" s="67"/>
      <c r="H126" s="68" t="s">
        <v>48</v>
      </c>
      <c r="I126" s="68"/>
      <c r="J126" s="68"/>
      <c r="K126" s="45" t="s">
        <v>53</v>
      </c>
    </row>
    <row r="127" spans="1:11" s="16" customFormat="1" x14ac:dyDescent="0.25">
      <c r="A127" s="64"/>
      <c r="B127" s="16">
        <f t="shared" si="14"/>
        <v>35</v>
      </c>
      <c r="C127" s="16">
        <f t="shared" si="15"/>
        <v>11.938439891351916</v>
      </c>
      <c r="D127" s="16">
        <f t="shared" si="16"/>
        <v>-30000.000000000633</v>
      </c>
      <c r="E127" s="16">
        <f t="shared" si="17"/>
        <v>-30011.938439891986</v>
      </c>
      <c r="F127" s="16">
        <f t="shared" si="18"/>
        <v>0</v>
      </c>
      <c r="G127" s="67"/>
      <c r="H127" s="68" t="s">
        <v>50</v>
      </c>
      <c r="I127" s="68"/>
      <c r="J127" s="43">
        <f>(J124*I125-I124*J125)/(J124-I124)</f>
        <v>9.0475257224487837</v>
      </c>
      <c r="K127" s="16">
        <f>J127</f>
        <v>9.0475257224487837</v>
      </c>
    </row>
    <row r="128" spans="1:11" s="16" customFormat="1" x14ac:dyDescent="0.25">
      <c r="A128" s="64"/>
      <c r="B128" s="16">
        <f t="shared" si="14"/>
        <v>0</v>
      </c>
      <c r="C128" s="16">
        <f t="shared" si="15"/>
        <v>0</v>
      </c>
      <c r="D128" s="16">
        <f t="shared" si="16"/>
        <v>-9000.000000000191</v>
      </c>
      <c r="E128" s="16">
        <f t="shared" si="17"/>
        <v>-9000.000000000191</v>
      </c>
      <c r="F128" s="16">
        <f>F89</f>
        <v>0</v>
      </c>
      <c r="G128" s="67"/>
      <c r="H128" s="68" t="s">
        <v>49</v>
      </c>
      <c r="I128" s="68"/>
      <c r="J128" s="43">
        <f>ROUND((J127-J125)/J124,1)</f>
        <v>-15</v>
      </c>
      <c r="K128" s="33">
        <f>G63</f>
        <v>-20</v>
      </c>
    </row>
    <row r="129" s="16" customFormat="1" x14ac:dyDescent="0.25"/>
    <row r="130" s="16" customFormat="1" x14ac:dyDescent="0.25"/>
    <row r="131" s="16" customFormat="1" x14ac:dyDescent="0.25"/>
    <row r="132" s="16" customFormat="1" x14ac:dyDescent="0.25"/>
    <row r="133" s="16" customFormat="1" x14ac:dyDescent="0.25"/>
    <row r="134" s="16" customFormat="1" x14ac:dyDescent="0.25"/>
    <row r="135" s="16" customFormat="1" x14ac:dyDescent="0.25"/>
    <row r="136" s="16" customFormat="1" x14ac:dyDescent="0.25"/>
    <row r="137" s="16" customFormat="1" x14ac:dyDescent="0.25"/>
    <row r="138" s="16" customFormat="1" x14ac:dyDescent="0.25"/>
    <row r="139" s="16" customFormat="1" x14ac:dyDescent="0.25"/>
    <row r="140" s="16" customFormat="1" x14ac:dyDescent="0.25"/>
    <row r="141" s="16" customFormat="1" x14ac:dyDescent="0.25"/>
    <row r="142" s="16" customFormat="1" x14ac:dyDescent="0.25"/>
    <row r="143" s="16" customFormat="1" x14ac:dyDescent="0.25"/>
    <row r="144" s="16" customFormat="1" x14ac:dyDescent="0.25"/>
    <row r="145" s="16" customFormat="1" x14ac:dyDescent="0.25"/>
    <row r="146" s="16" customFormat="1" x14ac:dyDescent="0.25"/>
    <row r="147" s="16" customFormat="1" x14ac:dyDescent="0.25"/>
    <row r="148" s="16" customFormat="1" x14ac:dyDescent="0.25"/>
    <row r="149" s="16" customFormat="1" x14ac:dyDescent="0.25"/>
    <row r="150" s="16" customFormat="1" x14ac:dyDescent="0.25"/>
    <row r="151" s="16" customFormat="1" x14ac:dyDescent="0.25"/>
    <row r="152" s="16" customFormat="1" x14ac:dyDescent="0.25"/>
    <row r="153" s="16" customFormat="1" x14ac:dyDescent="0.25"/>
    <row r="154" s="16" customFormat="1" x14ac:dyDescent="0.25"/>
    <row r="155" s="16" customFormat="1" x14ac:dyDescent="0.25"/>
    <row r="156" s="16" customFormat="1" x14ac:dyDescent="0.25"/>
    <row r="157" s="16" customFormat="1" x14ac:dyDescent="0.25"/>
    <row r="158" s="16" customFormat="1" x14ac:dyDescent="0.25"/>
    <row r="159" s="16" customFormat="1" x14ac:dyDescent="0.25"/>
    <row r="160" s="16" customFormat="1" x14ac:dyDescent="0.25"/>
    <row r="161" s="16" customFormat="1" x14ac:dyDescent="0.25"/>
    <row r="162" s="16" customFormat="1" x14ac:dyDescent="0.25"/>
    <row r="163" s="16" customFormat="1" x14ac:dyDescent="0.25"/>
    <row r="164" s="16" customFormat="1" x14ac:dyDescent="0.25"/>
    <row r="165" s="16" customFormat="1" x14ac:dyDescent="0.25"/>
    <row r="166" s="16" customFormat="1" x14ac:dyDescent="0.25"/>
    <row r="167" s="16" customFormat="1" x14ac:dyDescent="0.25"/>
    <row r="168" s="16" customFormat="1" x14ac:dyDescent="0.25"/>
    <row r="169" s="16" customFormat="1" x14ac:dyDescent="0.25"/>
    <row r="170" s="16" customFormat="1" x14ac:dyDescent="0.25"/>
    <row r="171" s="16" customFormat="1" x14ac:dyDescent="0.25"/>
    <row r="172" s="16" customFormat="1" x14ac:dyDescent="0.25"/>
    <row r="173" s="16" customFormat="1" x14ac:dyDescent="0.25"/>
    <row r="174" s="16" customFormat="1" x14ac:dyDescent="0.25"/>
    <row r="175" s="16" customFormat="1" x14ac:dyDescent="0.25"/>
    <row r="176" s="16" customFormat="1" x14ac:dyDescent="0.25"/>
    <row r="177" s="16" customFormat="1" x14ac:dyDescent="0.25"/>
    <row r="178" s="16" customFormat="1" x14ac:dyDescent="0.25"/>
    <row r="179" s="16" customFormat="1" x14ac:dyDescent="0.25"/>
    <row r="180" s="16" customFormat="1" x14ac:dyDescent="0.25"/>
    <row r="181" s="16" customFormat="1" x14ac:dyDescent="0.25"/>
    <row r="182" s="16" customFormat="1" x14ac:dyDescent="0.25"/>
    <row r="183" s="16" customFormat="1" x14ac:dyDescent="0.25"/>
    <row r="184" s="16" customFormat="1" x14ac:dyDescent="0.25"/>
    <row r="185" s="16" customFormat="1" x14ac:dyDescent="0.25"/>
    <row r="186" s="16" customFormat="1" x14ac:dyDescent="0.25"/>
    <row r="187" s="16" customFormat="1" x14ac:dyDescent="0.25"/>
    <row r="188" s="16" customFormat="1" x14ac:dyDescent="0.25"/>
    <row r="189" s="16" customFormat="1" x14ac:dyDescent="0.25"/>
    <row r="190" s="16" customFormat="1" x14ac:dyDescent="0.25"/>
    <row r="191" s="16" customFormat="1" x14ac:dyDescent="0.25"/>
    <row r="192" s="16" customFormat="1" x14ac:dyDescent="0.25"/>
    <row r="193" s="16" customFormat="1" x14ac:dyDescent="0.25"/>
    <row r="194" s="16" customFormat="1" x14ac:dyDescent="0.25"/>
    <row r="195" s="16" customFormat="1" x14ac:dyDescent="0.25"/>
    <row r="196" s="16" customFormat="1" x14ac:dyDescent="0.25"/>
    <row r="197" s="16" customFormat="1" x14ac:dyDescent="0.25"/>
    <row r="198" s="16" customFormat="1" x14ac:dyDescent="0.25"/>
    <row r="199" s="16" customFormat="1" x14ac:dyDescent="0.25"/>
    <row r="200" s="16" customFormat="1" x14ac:dyDescent="0.25"/>
    <row r="201" s="16" customFormat="1" x14ac:dyDescent="0.25"/>
    <row r="202" s="16" customFormat="1" x14ac:dyDescent="0.25"/>
    <row r="203" s="16" customFormat="1" x14ac:dyDescent="0.25"/>
    <row r="204" s="16" customFormat="1" x14ac:dyDescent="0.25"/>
    <row r="205" s="16" customFormat="1" x14ac:dyDescent="0.25"/>
    <row r="206" s="16" customFormat="1" x14ac:dyDescent="0.25"/>
    <row r="207" s="16" customFormat="1" x14ac:dyDescent="0.25"/>
    <row r="208" s="16" customFormat="1" x14ac:dyDescent="0.25"/>
    <row r="209" s="16" customFormat="1" x14ac:dyDescent="0.25"/>
    <row r="210" s="16" customFormat="1" x14ac:dyDescent="0.25"/>
    <row r="211" s="16" customFormat="1" x14ac:dyDescent="0.25"/>
    <row r="212" s="16" customFormat="1" x14ac:dyDescent="0.25"/>
    <row r="213" s="16" customFormat="1" x14ac:dyDescent="0.25"/>
    <row r="214" s="16" customFormat="1" x14ac:dyDescent="0.25"/>
    <row r="215" s="16" customFormat="1" x14ac:dyDescent="0.25"/>
    <row r="216" s="16" customFormat="1" x14ac:dyDescent="0.25"/>
    <row r="217" s="16" customFormat="1" x14ac:dyDescent="0.25"/>
    <row r="218" s="16" customFormat="1" x14ac:dyDescent="0.25"/>
    <row r="219" s="16" customFormat="1" x14ac:dyDescent="0.25"/>
    <row r="220" s="16" customFormat="1" x14ac:dyDescent="0.25"/>
    <row r="221" s="16" customFormat="1" x14ac:dyDescent="0.25"/>
    <row r="222" s="16" customFormat="1" x14ac:dyDescent="0.25"/>
    <row r="223" s="16" customFormat="1" x14ac:dyDescent="0.25"/>
    <row r="224" s="16" customFormat="1" x14ac:dyDescent="0.25"/>
    <row r="225" s="16" customFormat="1" x14ac:dyDescent="0.25"/>
    <row r="226" s="16" customFormat="1" x14ac:dyDescent="0.25"/>
    <row r="227" s="16" customFormat="1" x14ac:dyDescent="0.25"/>
    <row r="228" s="16" customFormat="1" x14ac:dyDescent="0.25"/>
    <row r="229" s="16" customFormat="1" x14ac:dyDescent="0.25"/>
    <row r="230" s="16" customFormat="1" x14ac:dyDescent="0.25"/>
    <row r="231" s="16" customFormat="1" x14ac:dyDescent="0.25"/>
    <row r="232" s="16" customFormat="1" x14ac:dyDescent="0.25"/>
    <row r="233" s="16" customFormat="1" x14ac:dyDescent="0.25"/>
    <row r="234" s="16" customFormat="1" x14ac:dyDescent="0.25"/>
    <row r="235" s="16" customFormat="1" x14ac:dyDescent="0.25"/>
    <row r="236" s="16" customFormat="1" x14ac:dyDescent="0.25"/>
    <row r="237" s="16" customFormat="1" x14ac:dyDescent="0.25"/>
    <row r="238" s="16" customFormat="1" x14ac:dyDescent="0.25"/>
    <row r="239" s="16" customFormat="1" x14ac:dyDescent="0.25"/>
    <row r="240" s="16" customFormat="1" x14ac:dyDescent="0.25"/>
    <row r="241" s="16" customFormat="1" x14ac:dyDescent="0.25"/>
    <row r="242" s="16" customFormat="1" x14ac:dyDescent="0.25"/>
    <row r="243" s="16" customFormat="1" x14ac:dyDescent="0.25"/>
    <row r="244" s="16" customFormat="1" x14ac:dyDescent="0.25"/>
    <row r="245" s="16" customFormat="1" x14ac:dyDescent="0.25"/>
    <row r="246" s="16" customFormat="1" x14ac:dyDescent="0.25"/>
    <row r="247" s="16" customFormat="1" x14ac:dyDescent="0.25"/>
    <row r="248" s="16" customFormat="1" x14ac:dyDescent="0.25"/>
    <row r="249" s="16" customFormat="1" x14ac:dyDescent="0.25"/>
    <row r="250" s="16" customFormat="1" x14ac:dyDescent="0.25"/>
    <row r="251" s="16" customFormat="1" x14ac:dyDescent="0.25"/>
    <row r="252" s="16" customFormat="1" x14ac:dyDescent="0.25"/>
    <row r="253" s="16" customFormat="1" x14ac:dyDescent="0.25"/>
    <row r="254" s="16" customFormat="1" x14ac:dyDescent="0.25"/>
    <row r="255" s="16" customFormat="1" x14ac:dyDescent="0.25"/>
    <row r="256" s="16" customFormat="1" x14ac:dyDescent="0.25"/>
    <row r="257" s="16" customFormat="1" x14ac:dyDescent="0.25"/>
    <row r="258" s="16" customFormat="1" x14ac:dyDescent="0.25"/>
    <row r="259" s="16" customFormat="1" x14ac:dyDescent="0.25"/>
    <row r="260" s="16" customFormat="1" x14ac:dyDescent="0.25"/>
    <row r="261" s="16" customFormat="1" x14ac:dyDescent="0.25"/>
    <row r="262" s="16" customFormat="1" x14ac:dyDescent="0.25"/>
    <row r="263" s="16" customFormat="1" x14ac:dyDescent="0.25"/>
    <row r="264" s="16" customFormat="1" x14ac:dyDescent="0.25"/>
    <row r="265" s="16" customFormat="1" x14ac:dyDescent="0.25"/>
    <row r="266" s="16" customFormat="1" x14ac:dyDescent="0.25"/>
    <row r="267" s="16" customFormat="1" x14ac:dyDescent="0.25"/>
    <row r="268" s="16" customFormat="1" x14ac:dyDescent="0.25"/>
    <row r="269" s="16" customFormat="1" x14ac:dyDescent="0.25"/>
    <row r="270" s="16" customFormat="1" x14ac:dyDescent="0.25"/>
    <row r="271" s="16" customFormat="1" x14ac:dyDescent="0.25"/>
    <row r="272" s="16" customFormat="1" x14ac:dyDescent="0.25"/>
    <row r="273" s="16" customFormat="1" x14ac:dyDescent="0.25"/>
    <row r="274" s="16" customFormat="1" x14ac:dyDescent="0.25"/>
    <row r="275" s="16" customFormat="1" x14ac:dyDescent="0.25"/>
    <row r="276" s="16" customFormat="1" x14ac:dyDescent="0.25"/>
    <row r="277" s="16" customFormat="1" x14ac:dyDescent="0.25"/>
    <row r="278" s="16" customFormat="1" x14ac:dyDescent="0.25"/>
    <row r="279" s="16" customFormat="1" x14ac:dyDescent="0.25"/>
    <row r="280" s="16" customFormat="1" x14ac:dyDescent="0.25"/>
    <row r="281" s="16" customFormat="1" x14ac:dyDescent="0.25"/>
    <row r="282" s="16" customFormat="1" x14ac:dyDescent="0.25"/>
    <row r="283" s="16" customFormat="1" x14ac:dyDescent="0.25"/>
    <row r="284" s="16" customFormat="1" x14ac:dyDescent="0.25"/>
    <row r="285" s="16" customFormat="1" x14ac:dyDescent="0.25"/>
    <row r="286" s="16" customFormat="1" x14ac:dyDescent="0.25"/>
    <row r="287" s="16" customFormat="1" x14ac:dyDescent="0.25"/>
    <row r="288" s="16" customFormat="1" x14ac:dyDescent="0.25"/>
    <row r="289" s="16" customFormat="1" x14ac:dyDescent="0.25"/>
    <row r="290" s="16" customFormat="1" x14ac:dyDescent="0.25"/>
    <row r="291" s="16" customFormat="1" x14ac:dyDescent="0.25"/>
    <row r="292" s="16" customFormat="1" x14ac:dyDescent="0.25"/>
    <row r="293" s="16" customFormat="1" x14ac:dyDescent="0.25"/>
    <row r="294" s="16" customFormat="1" x14ac:dyDescent="0.25"/>
    <row r="295" s="16" customFormat="1" x14ac:dyDescent="0.25"/>
    <row r="296" s="16" customFormat="1" x14ac:dyDescent="0.25"/>
    <row r="297" s="16" customFormat="1" x14ac:dyDescent="0.25"/>
    <row r="298" s="16" customFormat="1" x14ac:dyDescent="0.25"/>
    <row r="299" s="16" customFormat="1" x14ac:dyDescent="0.25"/>
    <row r="300" s="16" customFormat="1" x14ac:dyDescent="0.25"/>
    <row r="301" s="16" customFormat="1" x14ac:dyDescent="0.25"/>
    <row r="302" s="16" customFormat="1" x14ac:dyDescent="0.25"/>
    <row r="303" s="16" customFormat="1" x14ac:dyDescent="0.25"/>
    <row r="304" s="16" customFormat="1" x14ac:dyDescent="0.25"/>
    <row r="305" s="16" customFormat="1" x14ac:dyDescent="0.25"/>
    <row r="306" s="16" customFormat="1" x14ac:dyDescent="0.25"/>
    <row r="307" s="16" customFormat="1" x14ac:dyDescent="0.25"/>
    <row r="308" s="16" customFormat="1" x14ac:dyDescent="0.25"/>
    <row r="309" s="16" customFormat="1" x14ac:dyDescent="0.25"/>
    <row r="310" s="16" customFormat="1" x14ac:dyDescent="0.25"/>
    <row r="311" s="16" customFormat="1" x14ac:dyDescent="0.25"/>
    <row r="312" s="16" customFormat="1" x14ac:dyDescent="0.25"/>
    <row r="313" s="16" customFormat="1" x14ac:dyDescent="0.25"/>
    <row r="314" s="16" customFormat="1" x14ac:dyDescent="0.25"/>
    <row r="315" s="16" customFormat="1" x14ac:dyDescent="0.25"/>
    <row r="316" s="16" customFormat="1" x14ac:dyDescent="0.25"/>
    <row r="317" s="16" customFormat="1" x14ac:dyDescent="0.25"/>
    <row r="318" s="16" customFormat="1" x14ac:dyDescent="0.25"/>
    <row r="319" s="16" customFormat="1" x14ac:dyDescent="0.25"/>
    <row r="320" s="16" customFormat="1" x14ac:dyDescent="0.25"/>
    <row r="321" s="16" customFormat="1" x14ac:dyDescent="0.25"/>
    <row r="322" s="16" customFormat="1" x14ac:dyDescent="0.25"/>
    <row r="323" s="16" customFormat="1" x14ac:dyDescent="0.25"/>
    <row r="324" s="16" customFormat="1" x14ac:dyDescent="0.25"/>
    <row r="325" s="16" customFormat="1" x14ac:dyDescent="0.25"/>
    <row r="326" s="16" customFormat="1" x14ac:dyDescent="0.25"/>
    <row r="327" s="16" customFormat="1" x14ac:dyDescent="0.25"/>
    <row r="328" s="16" customFormat="1" x14ac:dyDescent="0.25"/>
    <row r="329" s="16" customFormat="1" x14ac:dyDescent="0.25"/>
    <row r="330" s="16" customFormat="1" x14ac:dyDescent="0.25"/>
    <row r="331" s="16" customFormat="1" x14ac:dyDescent="0.25"/>
    <row r="332" s="16" customFormat="1" x14ac:dyDescent="0.25"/>
    <row r="333" s="16" customFormat="1" x14ac:dyDescent="0.25"/>
    <row r="334" s="16" customFormat="1" x14ac:dyDescent="0.25"/>
    <row r="335" s="16" customFormat="1" x14ac:dyDescent="0.25"/>
    <row r="336" s="16" customFormat="1" x14ac:dyDescent="0.25"/>
    <row r="337" s="16" customFormat="1" x14ac:dyDescent="0.25"/>
    <row r="338" s="16" customFormat="1" x14ac:dyDescent="0.25"/>
    <row r="339" s="16" customFormat="1" x14ac:dyDescent="0.25"/>
    <row r="340" s="16" customFormat="1" x14ac:dyDescent="0.25"/>
    <row r="341" s="16" customFormat="1" x14ac:dyDescent="0.25"/>
    <row r="342" s="16" customFormat="1" x14ac:dyDescent="0.25"/>
    <row r="343" s="16" customFormat="1" x14ac:dyDescent="0.25"/>
    <row r="344" s="16" customFormat="1" x14ac:dyDescent="0.25"/>
    <row r="345" s="16" customFormat="1" x14ac:dyDescent="0.25"/>
    <row r="346" s="16" customFormat="1" x14ac:dyDescent="0.25"/>
    <row r="347" s="16" customFormat="1" x14ac:dyDescent="0.25"/>
    <row r="348" s="16" customFormat="1" x14ac:dyDescent="0.25"/>
    <row r="349" s="16" customFormat="1" x14ac:dyDescent="0.25"/>
    <row r="350" s="16" customFormat="1" x14ac:dyDescent="0.25"/>
    <row r="351" s="16" customFormat="1" x14ac:dyDescent="0.25"/>
    <row r="352" s="16" customFormat="1" x14ac:dyDescent="0.25"/>
    <row r="353" s="16" customFormat="1" x14ac:dyDescent="0.25"/>
    <row r="354" s="16" customFormat="1" x14ac:dyDescent="0.25"/>
    <row r="355" s="16" customFormat="1" x14ac:dyDescent="0.25"/>
    <row r="356" s="16" customFormat="1" x14ac:dyDescent="0.25"/>
    <row r="357" s="16" customFormat="1" x14ac:dyDescent="0.25"/>
    <row r="358" s="16" customFormat="1" x14ac:dyDescent="0.25"/>
    <row r="359" s="16" customFormat="1" x14ac:dyDescent="0.25"/>
    <row r="360" s="16" customFormat="1" x14ac:dyDescent="0.25"/>
    <row r="361" s="16" customFormat="1" x14ac:dyDescent="0.25"/>
    <row r="362" s="16" customFormat="1" x14ac:dyDescent="0.25"/>
    <row r="363" s="16" customFormat="1" x14ac:dyDescent="0.25"/>
    <row r="364" s="16" customFormat="1" x14ac:dyDescent="0.25"/>
    <row r="365" s="16" customFormat="1" x14ac:dyDescent="0.25"/>
    <row r="366" s="16" customFormat="1" x14ac:dyDescent="0.25"/>
    <row r="367" s="16" customFormat="1" x14ac:dyDescent="0.25"/>
    <row r="368" s="16" customFormat="1" x14ac:dyDescent="0.25"/>
    <row r="369" s="16" customFormat="1" x14ac:dyDescent="0.25"/>
    <row r="370" s="16" customFormat="1" x14ac:dyDescent="0.25"/>
    <row r="371" s="16" customFormat="1" x14ac:dyDescent="0.25"/>
    <row r="372" s="16" customFormat="1" x14ac:dyDescent="0.25"/>
    <row r="373" s="16" customFormat="1" x14ac:dyDescent="0.25"/>
    <row r="374" s="16" customFormat="1" x14ac:dyDescent="0.25"/>
    <row r="375" s="16" customFormat="1" x14ac:dyDescent="0.25"/>
    <row r="376" s="18" customFormat="1" x14ac:dyDescent="0.25"/>
    <row r="377" s="18" customFormat="1" x14ac:dyDescent="0.25"/>
    <row r="378" s="18" customFormat="1" x14ac:dyDescent="0.25"/>
    <row r="379" s="18" customFormat="1" x14ac:dyDescent="0.25"/>
    <row r="380" s="18" customFormat="1" x14ac:dyDescent="0.25"/>
    <row r="381" s="18" customFormat="1" x14ac:dyDescent="0.25"/>
    <row r="382" s="18" customFormat="1" x14ac:dyDescent="0.25"/>
    <row r="383" s="18" customFormat="1" x14ac:dyDescent="0.25"/>
    <row r="384" s="18" customFormat="1" x14ac:dyDescent="0.25"/>
    <row r="385" s="18" customFormat="1" x14ac:dyDescent="0.25"/>
    <row r="386" s="18" customFormat="1" x14ac:dyDescent="0.25"/>
    <row r="387" s="18" customFormat="1" x14ac:dyDescent="0.25"/>
    <row r="388" s="18" customFormat="1" x14ac:dyDescent="0.25"/>
    <row r="389" s="18" customFormat="1" x14ac:dyDescent="0.25"/>
    <row r="390" s="18" customFormat="1" x14ac:dyDescent="0.25"/>
    <row r="391" s="18" customFormat="1" x14ac:dyDescent="0.25"/>
    <row r="392" s="18" customFormat="1" x14ac:dyDescent="0.25"/>
    <row r="393" s="18" customFormat="1" x14ac:dyDescent="0.25"/>
    <row r="394" s="18" customFormat="1" x14ac:dyDescent="0.25"/>
    <row r="395" s="18" customFormat="1" x14ac:dyDescent="0.25"/>
    <row r="396" s="18" customFormat="1" x14ac:dyDescent="0.25"/>
    <row r="397" s="18" customFormat="1" x14ac:dyDescent="0.25"/>
    <row r="398" s="18" customFormat="1" x14ac:dyDescent="0.25"/>
    <row r="399" s="18" customFormat="1" x14ac:dyDescent="0.25"/>
    <row r="400" s="18" customFormat="1" x14ac:dyDescent="0.25"/>
    <row r="401" s="18" customFormat="1" x14ac:dyDescent="0.25"/>
    <row r="402" s="18" customFormat="1" x14ac:dyDescent="0.25"/>
    <row r="403" s="18" customFormat="1" x14ac:dyDescent="0.25"/>
    <row r="404" s="18" customFormat="1" x14ac:dyDescent="0.25"/>
    <row r="405" s="18" customFormat="1" x14ac:dyDescent="0.25"/>
    <row r="406" s="18" customFormat="1" x14ac:dyDescent="0.25"/>
    <row r="407" s="18" customFormat="1" x14ac:dyDescent="0.25"/>
    <row r="408" s="18" customFormat="1" x14ac:dyDescent="0.25"/>
    <row r="409" s="18" customFormat="1" x14ac:dyDescent="0.25"/>
    <row r="410" s="18" customFormat="1" x14ac:dyDescent="0.25"/>
    <row r="411" s="18" customFormat="1" x14ac:dyDescent="0.25"/>
    <row r="412" s="18" customFormat="1" x14ac:dyDescent="0.25"/>
    <row r="413" s="18" customFormat="1" x14ac:dyDescent="0.25"/>
    <row r="414" s="18" customFormat="1" x14ac:dyDescent="0.25"/>
    <row r="415" s="18" customFormat="1" x14ac:dyDescent="0.25"/>
    <row r="416" s="18" customFormat="1" x14ac:dyDescent="0.25"/>
    <row r="417" s="18" customFormat="1" x14ac:dyDescent="0.25"/>
    <row r="418" s="18" customFormat="1" x14ac:dyDescent="0.25"/>
    <row r="419" s="18" customFormat="1" x14ac:dyDescent="0.25"/>
    <row r="420" s="18" customFormat="1" x14ac:dyDescent="0.25"/>
    <row r="421" s="18" customFormat="1" x14ac:dyDescent="0.25"/>
    <row r="422" s="18" customFormat="1" x14ac:dyDescent="0.25"/>
    <row r="423" s="18" customFormat="1" x14ac:dyDescent="0.25"/>
    <row r="424" s="18" customFormat="1" x14ac:dyDescent="0.25"/>
    <row r="425" s="18" customFormat="1" x14ac:dyDescent="0.25"/>
    <row r="426" s="18" customFormat="1" x14ac:dyDescent="0.25"/>
    <row r="427" s="18" customFormat="1" x14ac:dyDescent="0.25"/>
    <row r="428" s="18" customFormat="1" x14ac:dyDescent="0.25"/>
    <row r="429" s="18" customFormat="1" x14ac:dyDescent="0.25"/>
    <row r="430" s="18" customFormat="1" x14ac:dyDescent="0.25"/>
    <row r="431" s="18" customFormat="1" x14ac:dyDescent="0.25"/>
    <row r="432" s="18" customFormat="1" x14ac:dyDescent="0.25"/>
    <row r="433" s="18" customFormat="1" x14ac:dyDescent="0.25"/>
    <row r="434" s="18" customFormat="1" x14ac:dyDescent="0.25"/>
    <row r="435" s="18" customFormat="1" x14ac:dyDescent="0.25"/>
    <row r="436" s="18" customFormat="1" x14ac:dyDescent="0.25"/>
    <row r="437" s="18" customFormat="1" x14ac:dyDescent="0.25"/>
    <row r="438" s="18" customFormat="1" x14ac:dyDescent="0.25"/>
    <row r="439" s="18" customFormat="1" x14ac:dyDescent="0.25"/>
    <row r="440" s="18" customFormat="1" x14ac:dyDescent="0.25"/>
    <row r="441" s="18" customFormat="1" x14ac:dyDescent="0.25"/>
    <row r="442" s="18" customFormat="1" x14ac:dyDescent="0.25"/>
    <row r="443" s="18" customFormat="1" x14ac:dyDescent="0.25"/>
    <row r="444" s="18" customFormat="1" x14ac:dyDescent="0.25"/>
    <row r="445" s="18" customFormat="1" x14ac:dyDescent="0.25"/>
    <row r="446" s="18" customFormat="1" x14ac:dyDescent="0.25"/>
    <row r="447" s="18" customFormat="1" x14ac:dyDescent="0.25"/>
    <row r="448" s="18" customFormat="1" x14ac:dyDescent="0.25"/>
    <row r="449" s="18" customFormat="1" x14ac:dyDescent="0.25"/>
    <row r="450" s="18" customFormat="1" x14ac:dyDescent="0.25"/>
    <row r="451" s="18" customFormat="1" x14ac:dyDescent="0.25"/>
    <row r="452" s="18" customFormat="1" x14ac:dyDescent="0.25"/>
    <row r="453" s="18" customFormat="1" x14ac:dyDescent="0.25"/>
    <row r="454" s="18" customFormat="1" x14ac:dyDescent="0.25"/>
    <row r="455" s="18" customFormat="1" x14ac:dyDescent="0.25"/>
    <row r="456" s="18" customFormat="1" x14ac:dyDescent="0.25"/>
    <row r="457" s="18" customFormat="1" x14ac:dyDescent="0.25"/>
    <row r="458" s="18" customFormat="1" x14ac:dyDescent="0.25"/>
    <row r="459" s="18" customFormat="1" x14ac:dyDescent="0.25"/>
    <row r="460" s="18" customFormat="1" x14ac:dyDescent="0.25"/>
    <row r="461" s="18" customFormat="1" x14ac:dyDescent="0.25"/>
    <row r="462" s="18" customFormat="1" x14ac:dyDescent="0.25"/>
    <row r="463" s="18" customFormat="1" x14ac:dyDescent="0.25"/>
    <row r="464" s="18" customFormat="1" x14ac:dyDescent="0.25"/>
    <row r="465" s="18" customFormat="1" x14ac:dyDescent="0.25"/>
    <row r="466" s="18" customFormat="1" x14ac:dyDescent="0.25"/>
    <row r="467" s="18" customFormat="1" x14ac:dyDescent="0.25"/>
    <row r="468" s="18" customFormat="1" x14ac:dyDescent="0.25"/>
    <row r="469" s="18" customFormat="1" x14ac:dyDescent="0.25"/>
    <row r="470" s="18" customFormat="1" x14ac:dyDescent="0.25"/>
    <row r="471" s="18" customFormat="1" x14ac:dyDescent="0.25"/>
    <row r="472" s="18" customFormat="1" x14ac:dyDescent="0.25"/>
    <row r="473" s="18" customFormat="1" x14ac:dyDescent="0.25"/>
    <row r="474" s="18" customFormat="1" x14ac:dyDescent="0.25"/>
    <row r="475" s="18" customFormat="1" x14ac:dyDescent="0.25"/>
    <row r="476" s="18" customFormat="1" x14ac:dyDescent="0.25"/>
    <row r="477" s="18" customFormat="1" x14ac:dyDescent="0.25"/>
    <row r="478" s="18" customFormat="1" x14ac:dyDescent="0.25"/>
    <row r="479" s="18" customFormat="1" x14ac:dyDescent="0.25"/>
    <row r="480" s="18" customFormat="1" x14ac:dyDescent="0.25"/>
    <row r="481" s="18" customFormat="1" x14ac:dyDescent="0.25"/>
    <row r="482" s="18" customFormat="1" x14ac:dyDescent="0.25"/>
    <row r="483" s="18" customFormat="1" x14ac:dyDescent="0.25"/>
    <row r="484" s="18" customFormat="1" x14ac:dyDescent="0.25"/>
    <row r="485" s="18" customFormat="1" x14ac:dyDescent="0.25"/>
    <row r="486" s="18" customFormat="1" x14ac:dyDescent="0.25"/>
    <row r="487" s="18" customFormat="1" x14ac:dyDescent="0.25"/>
    <row r="488" s="18" customFormat="1" x14ac:dyDescent="0.25"/>
    <row r="489" s="18" customFormat="1" x14ac:dyDescent="0.25"/>
    <row r="490" s="18" customFormat="1" x14ac:dyDescent="0.25"/>
    <row r="491" s="18" customFormat="1" x14ac:dyDescent="0.25"/>
    <row r="492" s="18" customFormat="1" x14ac:dyDescent="0.25"/>
    <row r="493" s="18" customFormat="1" x14ac:dyDescent="0.25"/>
    <row r="494" s="18" customFormat="1" x14ac:dyDescent="0.25"/>
    <row r="495" s="18" customFormat="1" x14ac:dyDescent="0.25"/>
    <row r="496" s="18" customFormat="1" x14ac:dyDescent="0.25"/>
    <row r="497" s="18" customFormat="1" x14ac:dyDescent="0.25"/>
    <row r="498" s="18" customFormat="1" x14ac:dyDescent="0.25"/>
    <row r="499" s="18" customFormat="1" x14ac:dyDescent="0.25"/>
    <row r="500" s="18" customFormat="1" x14ac:dyDescent="0.25"/>
    <row r="501" s="18" customFormat="1" x14ac:dyDescent="0.25"/>
    <row r="502" s="18" customFormat="1" x14ac:dyDescent="0.25"/>
    <row r="503" s="18" customFormat="1" x14ac:dyDescent="0.25"/>
    <row r="504" s="18" customFormat="1" x14ac:dyDescent="0.25"/>
    <row r="505" s="18" customFormat="1" x14ac:dyDescent="0.25"/>
    <row r="506" s="18" customFormat="1" x14ac:dyDescent="0.25"/>
    <row r="507" s="18" customFormat="1" x14ac:dyDescent="0.25"/>
    <row r="508" s="18" customFormat="1" x14ac:dyDescent="0.25"/>
    <row r="509" s="18" customFormat="1" x14ac:dyDescent="0.25"/>
    <row r="510" s="18" customFormat="1" x14ac:dyDescent="0.25"/>
    <row r="511" s="18" customFormat="1" x14ac:dyDescent="0.25"/>
    <row r="512" s="18" customFormat="1" x14ac:dyDescent="0.25"/>
    <row r="513" s="18" customFormat="1" x14ac:dyDescent="0.25"/>
    <row r="514" s="18" customFormat="1" x14ac:dyDescent="0.25"/>
    <row r="515" s="18" customFormat="1" x14ac:dyDescent="0.25"/>
    <row r="516" s="18" customFormat="1" x14ac:dyDescent="0.25"/>
    <row r="517" s="18" customFormat="1" x14ac:dyDescent="0.25"/>
    <row r="518" s="18" customFormat="1" x14ac:dyDescent="0.25"/>
    <row r="519" s="18" customFormat="1" x14ac:dyDescent="0.25"/>
    <row r="520" s="18" customFormat="1" x14ac:dyDescent="0.25"/>
    <row r="521" s="18" customFormat="1" x14ac:dyDescent="0.25"/>
    <row r="522" s="18" customFormat="1" x14ac:dyDescent="0.25"/>
    <row r="523" s="18" customFormat="1" x14ac:dyDescent="0.25"/>
    <row r="524" s="18" customFormat="1" x14ac:dyDescent="0.25"/>
    <row r="525" s="18" customFormat="1" x14ac:dyDescent="0.25"/>
    <row r="526" s="18" customFormat="1" x14ac:dyDescent="0.25"/>
    <row r="527" s="18" customFormat="1" x14ac:dyDescent="0.25"/>
    <row r="528" s="16" customFormat="1" x14ac:dyDescent="0.25"/>
    <row r="529" s="16" customFormat="1" x14ac:dyDescent="0.25"/>
    <row r="530" s="16" customFormat="1" x14ac:dyDescent="0.25"/>
    <row r="531" s="16" customFormat="1" x14ac:dyDescent="0.25"/>
    <row r="532" s="16" customFormat="1" x14ac:dyDescent="0.25"/>
    <row r="533" s="16" customFormat="1" x14ac:dyDescent="0.25"/>
    <row r="534" s="16" customFormat="1" x14ac:dyDescent="0.25"/>
    <row r="535" s="16" customFormat="1" x14ac:dyDescent="0.25"/>
    <row r="536" s="16" customFormat="1" x14ac:dyDescent="0.25"/>
    <row r="537" s="16" customFormat="1" x14ac:dyDescent="0.25"/>
    <row r="538" s="16" customFormat="1" x14ac:dyDescent="0.25"/>
    <row r="539" s="16" customFormat="1" x14ac:dyDescent="0.25"/>
    <row r="540" s="16" customFormat="1" x14ac:dyDescent="0.25"/>
    <row r="541" s="16" customFormat="1" x14ac:dyDescent="0.25"/>
    <row r="542" s="16" customFormat="1" x14ac:dyDescent="0.25"/>
    <row r="543" s="16" customFormat="1" x14ac:dyDescent="0.25"/>
    <row r="544" s="16" customFormat="1" x14ac:dyDescent="0.25"/>
    <row r="545" s="16" customFormat="1" x14ac:dyDescent="0.25"/>
    <row r="546" s="16" customFormat="1" x14ac:dyDescent="0.25"/>
    <row r="547" s="16" customFormat="1" x14ac:dyDescent="0.25"/>
    <row r="548" s="16" customFormat="1" x14ac:dyDescent="0.25"/>
    <row r="549" s="16" customFormat="1" x14ac:dyDescent="0.25"/>
    <row r="550" s="16" customFormat="1" x14ac:dyDescent="0.25"/>
    <row r="551" s="16" customFormat="1" x14ac:dyDescent="0.25"/>
    <row r="552" s="16" customFormat="1" x14ac:dyDescent="0.25"/>
    <row r="553" s="16" customFormat="1" x14ac:dyDescent="0.25"/>
    <row r="554" s="16" customFormat="1" x14ac:dyDescent="0.25"/>
    <row r="555" s="16" customFormat="1" x14ac:dyDescent="0.25"/>
    <row r="556" s="16" customFormat="1" x14ac:dyDescent="0.25"/>
    <row r="557" s="16" customFormat="1" x14ac:dyDescent="0.25"/>
    <row r="558" s="16" customFormat="1" x14ac:dyDescent="0.25"/>
    <row r="559" s="16" customFormat="1" x14ac:dyDescent="0.25"/>
    <row r="560" s="16" customFormat="1" x14ac:dyDescent="0.25"/>
    <row r="561" s="16" customFormat="1" x14ac:dyDescent="0.25"/>
    <row r="562" s="16" customFormat="1" x14ac:dyDescent="0.25"/>
    <row r="563" s="16" customFormat="1" x14ac:dyDescent="0.25"/>
    <row r="564" s="16" customFormat="1" x14ac:dyDescent="0.25"/>
    <row r="565" s="16" customFormat="1" x14ac:dyDescent="0.25"/>
    <row r="566" s="16" customFormat="1" x14ac:dyDescent="0.25"/>
    <row r="567" s="16" customFormat="1" x14ac:dyDescent="0.25"/>
    <row r="568" s="16" customFormat="1" x14ac:dyDescent="0.25"/>
    <row r="569" s="16" customFormat="1" x14ac:dyDescent="0.25"/>
    <row r="570" s="16" customFormat="1" x14ac:dyDescent="0.25"/>
    <row r="571" s="16" customFormat="1" x14ac:dyDescent="0.25"/>
    <row r="572" s="16" customFormat="1" x14ac:dyDescent="0.25"/>
    <row r="573" s="16" customFormat="1" x14ac:dyDescent="0.25"/>
    <row r="574" s="16" customFormat="1" x14ac:dyDescent="0.25"/>
    <row r="575" s="16" customFormat="1" x14ac:dyDescent="0.25"/>
    <row r="576" s="16" customFormat="1" x14ac:dyDescent="0.25"/>
    <row r="577" s="16" customFormat="1" x14ac:dyDescent="0.25"/>
    <row r="578" s="16" customFormat="1" x14ac:dyDescent="0.25"/>
    <row r="579" s="16" customFormat="1" x14ac:dyDescent="0.25"/>
    <row r="580" s="16" customFormat="1" x14ac:dyDescent="0.25"/>
    <row r="581" s="16" customFormat="1" x14ac:dyDescent="0.25"/>
    <row r="582" s="16" customFormat="1" x14ac:dyDescent="0.25"/>
    <row r="583" s="16" customFormat="1" x14ac:dyDescent="0.25"/>
    <row r="584" s="16" customFormat="1" x14ac:dyDescent="0.25"/>
    <row r="585" s="16" customFormat="1" x14ac:dyDescent="0.25"/>
    <row r="586" s="16" customFormat="1" x14ac:dyDescent="0.25"/>
    <row r="587" s="16" customFormat="1" x14ac:dyDescent="0.25"/>
    <row r="588" s="16" customFormat="1" x14ac:dyDescent="0.25"/>
    <row r="589" s="16" customFormat="1" x14ac:dyDescent="0.25"/>
    <row r="590" s="16" customFormat="1" x14ac:dyDescent="0.25"/>
    <row r="591" s="16" customFormat="1" x14ac:dyDescent="0.25"/>
    <row r="592" s="16" customFormat="1" x14ac:dyDescent="0.25"/>
    <row r="593" s="16" customFormat="1" x14ac:dyDescent="0.25"/>
    <row r="594" s="16" customFormat="1" x14ac:dyDescent="0.25"/>
    <row r="595" s="16" customFormat="1" x14ac:dyDescent="0.25"/>
    <row r="596" s="16" customFormat="1" x14ac:dyDescent="0.25"/>
    <row r="597" s="16" customFormat="1" x14ac:dyDescent="0.25"/>
    <row r="598" s="16" customFormat="1" x14ac:dyDescent="0.25"/>
    <row r="599" s="16" customFormat="1" x14ac:dyDescent="0.25"/>
    <row r="600" s="16" customFormat="1" x14ac:dyDescent="0.25"/>
    <row r="601" s="16" customFormat="1" x14ac:dyDescent="0.25"/>
    <row r="602" s="16" customFormat="1" x14ac:dyDescent="0.25"/>
    <row r="603" s="16" customFormat="1" x14ac:dyDescent="0.25"/>
    <row r="604" s="16" customFormat="1" x14ac:dyDescent="0.25"/>
    <row r="605" s="16" customFormat="1" x14ac:dyDescent="0.25"/>
    <row r="606" s="16" customFormat="1" x14ac:dyDescent="0.25"/>
    <row r="607" s="16" customFormat="1" x14ac:dyDescent="0.25"/>
    <row r="608" s="16" customFormat="1" x14ac:dyDescent="0.25"/>
    <row r="609" s="16" customFormat="1" x14ac:dyDescent="0.25"/>
    <row r="610" s="16" customFormat="1" x14ac:dyDescent="0.25"/>
    <row r="611" s="16" customFormat="1" x14ac:dyDescent="0.25"/>
    <row r="612" s="16" customFormat="1" x14ac:dyDescent="0.25"/>
    <row r="613" s="16" customFormat="1" x14ac:dyDescent="0.25"/>
    <row r="614" s="16" customFormat="1" x14ac:dyDescent="0.25"/>
    <row r="615" s="16" customFormat="1" x14ac:dyDescent="0.25"/>
    <row r="616" s="16" customFormat="1" x14ac:dyDescent="0.25"/>
    <row r="617" s="16" customFormat="1" x14ac:dyDescent="0.25"/>
    <row r="618" s="16" customFormat="1" x14ac:dyDescent="0.25"/>
    <row r="619" s="16" customFormat="1" x14ac:dyDescent="0.25"/>
    <row r="620" s="16" customFormat="1" x14ac:dyDescent="0.25"/>
    <row r="621" s="16" customFormat="1" x14ac:dyDescent="0.25"/>
    <row r="622" s="16" customFormat="1" x14ac:dyDescent="0.25"/>
    <row r="623" s="16" customFormat="1" x14ac:dyDescent="0.25"/>
    <row r="624" s="16" customFormat="1" x14ac:dyDescent="0.25"/>
    <row r="625" s="16" customFormat="1" x14ac:dyDescent="0.25"/>
    <row r="626" s="16" customFormat="1" x14ac:dyDescent="0.25"/>
    <row r="627" s="16" customFormat="1" x14ac:dyDescent="0.25"/>
    <row r="628" s="16" customFormat="1" x14ac:dyDescent="0.25"/>
    <row r="629" s="16" customFormat="1" x14ac:dyDescent="0.25"/>
    <row r="630" s="16" customFormat="1" x14ac:dyDescent="0.25"/>
    <row r="631" s="16" customFormat="1" x14ac:dyDescent="0.25"/>
    <row r="632" s="16" customFormat="1" x14ac:dyDescent="0.25"/>
    <row r="633" s="16" customFormat="1" x14ac:dyDescent="0.25"/>
    <row r="634" s="16" customFormat="1" x14ac:dyDescent="0.25"/>
    <row r="635" s="16" customFormat="1" x14ac:dyDescent="0.25"/>
    <row r="636" s="16" customFormat="1" x14ac:dyDescent="0.25"/>
    <row r="637" s="16" customFormat="1" x14ac:dyDescent="0.25"/>
    <row r="638" s="16" customFormat="1" x14ac:dyDescent="0.25"/>
    <row r="639" s="16" customFormat="1" x14ac:dyDescent="0.25"/>
    <row r="640" s="16" customFormat="1" x14ac:dyDescent="0.25"/>
    <row r="641" s="16" customFormat="1" x14ac:dyDescent="0.25"/>
    <row r="642" s="16" customFormat="1" x14ac:dyDescent="0.25"/>
    <row r="643" s="16" customFormat="1" x14ac:dyDescent="0.25"/>
    <row r="644" s="16" customFormat="1" x14ac:dyDescent="0.25"/>
    <row r="645" s="16" customFormat="1" x14ac:dyDescent="0.25"/>
    <row r="646" s="16" customFormat="1" x14ac:dyDescent="0.25"/>
    <row r="647" s="16" customFormat="1" x14ac:dyDescent="0.25"/>
    <row r="648" s="16" customFormat="1" x14ac:dyDescent="0.25"/>
    <row r="649" s="16" customFormat="1" x14ac:dyDescent="0.25"/>
    <row r="650" s="16" customFormat="1" x14ac:dyDescent="0.25"/>
    <row r="651" s="16" customFormat="1" x14ac:dyDescent="0.25"/>
    <row r="652" s="16" customFormat="1" x14ac:dyDescent="0.25"/>
    <row r="653" s="16" customFormat="1" x14ac:dyDescent="0.25"/>
    <row r="654" s="16" customFormat="1" x14ac:dyDescent="0.25"/>
    <row r="655" s="16" customFormat="1" x14ac:dyDescent="0.25"/>
    <row r="656" s="16" customFormat="1" x14ac:dyDescent="0.25"/>
    <row r="657" s="16" customFormat="1" x14ac:dyDescent="0.25"/>
    <row r="658" s="16" customFormat="1" x14ac:dyDescent="0.25"/>
    <row r="659" s="16" customFormat="1" x14ac:dyDescent="0.25"/>
    <row r="660" s="16" customFormat="1" x14ac:dyDescent="0.25"/>
    <row r="661" s="16" customFormat="1" x14ac:dyDescent="0.25"/>
    <row r="662" s="16" customFormat="1" x14ac:dyDescent="0.25"/>
    <row r="663" s="16" customFormat="1" x14ac:dyDescent="0.25"/>
    <row r="664" s="16" customFormat="1" x14ac:dyDescent="0.25"/>
    <row r="665" s="16" customFormat="1" x14ac:dyDescent="0.25"/>
    <row r="666" s="16" customFormat="1" x14ac:dyDescent="0.25"/>
    <row r="667" s="16" customFormat="1" x14ac:dyDescent="0.25"/>
    <row r="668" s="16" customFormat="1" x14ac:dyDescent="0.25"/>
    <row r="669" s="16" customFormat="1" x14ac:dyDescent="0.25"/>
    <row r="670" s="16" customFormat="1" x14ac:dyDescent="0.25"/>
    <row r="671" s="16" customFormat="1" x14ac:dyDescent="0.25"/>
    <row r="672" s="16" customFormat="1" x14ac:dyDescent="0.25"/>
    <row r="673" s="16" customFormat="1" x14ac:dyDescent="0.25"/>
    <row r="674" s="16" customFormat="1" x14ac:dyDescent="0.25"/>
    <row r="675" s="16" customFormat="1" x14ac:dyDescent="0.25"/>
    <row r="676" s="16" customFormat="1" x14ac:dyDescent="0.25"/>
    <row r="677" s="16" customFormat="1" x14ac:dyDescent="0.25"/>
    <row r="678" s="16" customFormat="1" x14ac:dyDescent="0.25"/>
    <row r="679" s="16" customFormat="1" x14ac:dyDescent="0.25"/>
    <row r="680" s="16" customFormat="1" x14ac:dyDescent="0.25"/>
    <row r="681" s="16" customFormat="1" x14ac:dyDescent="0.25"/>
    <row r="682" s="16" customFormat="1" x14ac:dyDescent="0.25"/>
    <row r="683" s="16" customFormat="1" x14ac:dyDescent="0.25"/>
    <row r="684" s="16" customFormat="1" x14ac:dyDescent="0.25"/>
    <row r="685" s="16" customFormat="1" x14ac:dyDescent="0.25"/>
    <row r="686" s="16" customFormat="1" x14ac:dyDescent="0.25"/>
    <row r="687" s="16" customFormat="1" x14ac:dyDescent="0.25"/>
    <row r="688" s="16" customFormat="1" x14ac:dyDescent="0.25"/>
    <row r="689" s="16" customFormat="1" x14ac:dyDescent="0.25"/>
    <row r="690" s="16" customFormat="1" x14ac:dyDescent="0.25"/>
    <row r="691" s="16" customFormat="1" x14ac:dyDescent="0.25"/>
    <row r="692" s="16" customFormat="1" x14ac:dyDescent="0.25"/>
    <row r="693" s="16" customFormat="1" x14ac:dyDescent="0.25"/>
    <row r="694" s="16" customFormat="1" x14ac:dyDescent="0.25"/>
    <row r="695" s="16" customFormat="1" x14ac:dyDescent="0.25"/>
    <row r="696" s="16" customFormat="1" x14ac:dyDescent="0.25"/>
    <row r="697" s="16" customFormat="1" x14ac:dyDescent="0.25"/>
    <row r="698" s="16" customFormat="1" x14ac:dyDescent="0.25"/>
    <row r="699" s="16" customFormat="1" x14ac:dyDescent="0.25"/>
    <row r="700" s="16" customFormat="1" x14ac:dyDescent="0.25"/>
    <row r="701" s="16" customFormat="1" x14ac:dyDescent="0.25"/>
    <row r="702" s="16" customFormat="1" x14ac:dyDescent="0.25"/>
    <row r="703" s="16" customFormat="1" x14ac:dyDescent="0.25"/>
  </sheetData>
  <sheetProtection algorithmName="SHA-512" hashValue="7R4fNCtGKWDM99hR5cMGIXnwKlOC2lgqJJSFP2vxZjeK6pzuS9ffKfpwYc0uUbUdcb3Ldrtbo1Z07Qvt9SAvLw==" saltValue="6ImN89p0U/JobTvmhlq01g==" spinCount="100000" sheet="1" objects="1" scenarios="1"/>
  <protectedRanges>
    <protectedRange sqref="C6:C10" name="Oblast1_1"/>
  </protectedRanges>
  <mergeCells count="54">
    <mergeCell ref="A10:B10"/>
    <mergeCell ref="A1:M3"/>
    <mergeCell ref="B4:D5"/>
    <mergeCell ref="A6:B6"/>
    <mergeCell ref="A7:B7"/>
    <mergeCell ref="A8:B8"/>
    <mergeCell ref="E12:L18"/>
    <mergeCell ref="B13:D18"/>
    <mergeCell ref="A52:A61"/>
    <mergeCell ref="E52:H52"/>
    <mergeCell ref="E53:F54"/>
    <mergeCell ref="E55:F56"/>
    <mergeCell ref="E57:F60"/>
    <mergeCell ref="G92:G100"/>
    <mergeCell ref="H95:J95"/>
    <mergeCell ref="H98:J98"/>
    <mergeCell ref="A62:A73"/>
    <mergeCell ref="F62:F64"/>
    <mergeCell ref="B65:E65"/>
    <mergeCell ref="F65:F67"/>
    <mergeCell ref="B68:E68"/>
    <mergeCell ref="E69:E73"/>
    <mergeCell ref="H123:J123"/>
    <mergeCell ref="H126:J126"/>
    <mergeCell ref="H127:I127"/>
    <mergeCell ref="A74:A100"/>
    <mergeCell ref="B74:C74"/>
    <mergeCell ref="D74:E74"/>
    <mergeCell ref="F74:J78"/>
    <mergeCell ref="B79:J79"/>
    <mergeCell ref="H80:J80"/>
    <mergeCell ref="G81:G89"/>
    <mergeCell ref="H84:J84"/>
    <mergeCell ref="H87:J87"/>
    <mergeCell ref="H88:I88"/>
    <mergeCell ref="H89:I89"/>
    <mergeCell ref="B90:J90"/>
    <mergeCell ref="H91:J91"/>
    <mergeCell ref="H128:I128"/>
    <mergeCell ref="H99:I99"/>
    <mergeCell ref="H100:I100"/>
    <mergeCell ref="A101:A128"/>
    <mergeCell ref="B101:J101"/>
    <mergeCell ref="E102:J106"/>
    <mergeCell ref="B107:J107"/>
    <mergeCell ref="H108:J108"/>
    <mergeCell ref="G109:G117"/>
    <mergeCell ref="H112:J112"/>
    <mergeCell ref="H115:J115"/>
    <mergeCell ref="H116:I116"/>
    <mergeCell ref="H117:I117"/>
    <mergeCell ref="B118:J118"/>
    <mergeCell ref="H119:J119"/>
    <mergeCell ref="G120:G128"/>
  </mergeCells>
  <dataValidations count="2">
    <dataValidation type="list" allowBlank="1" showInputMessage="1" showErrorMessage="1" sqref="C7" xr:uid="{A0148AF7-90DC-4C85-A1AA-B964692139C0}">
      <formula1>$G$55:$G$56</formula1>
    </dataValidation>
    <dataValidation type="list" allowBlank="1" showInputMessage="1" showErrorMessage="1" sqref="C10" xr:uid="{1CBD2943-E6B2-40F8-B58F-FE392CDECB7F}">
      <formula1>$G$53:$G$54</formula1>
    </dataValidation>
  </dataValidations>
  <pageMargins left="0.25" right="0.25" top="0.75" bottom="0.75" header="0.3" footer="0.3"/>
  <pageSetup paperSize="9" scale="78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28BB8-461E-4954-AC18-90049C553D8C}">
  <sheetPr codeName="List5">
    <pageSetUpPr fitToPage="1"/>
  </sheetPr>
  <dimension ref="A1:BT703"/>
  <sheetViews>
    <sheetView topLeftCell="A8" zoomScale="70" zoomScaleNormal="70" workbookViewId="0">
      <selection activeCell="C9" sqref="C9"/>
    </sheetView>
  </sheetViews>
  <sheetFormatPr defaultColWidth="9.140625" defaultRowHeight="15" x14ac:dyDescent="0.25"/>
  <cols>
    <col min="1" max="1" width="7.28515625" style="14" customWidth="1"/>
    <col min="2" max="2" width="44.85546875" style="14" customWidth="1"/>
    <col min="3" max="3" width="29.42578125" style="14" customWidth="1"/>
    <col min="4" max="4" width="12.5703125" style="14" customWidth="1"/>
    <col min="5" max="5" width="11.42578125" style="14" customWidth="1"/>
    <col min="6" max="9" width="9.140625" style="14"/>
    <col min="10" max="10" width="16.5703125" style="14" bestFit="1" customWidth="1"/>
    <col min="11" max="11" width="9.140625" style="14"/>
    <col min="12" max="12" width="6.5703125" style="14" customWidth="1"/>
    <col min="13" max="13" width="6.42578125" style="14" customWidth="1"/>
    <col min="14" max="15" width="9.140625" style="15"/>
    <col min="16" max="72" width="9.140625" style="16"/>
    <col min="73" max="16384" width="9.140625" style="14"/>
  </cols>
  <sheetData>
    <row r="1" spans="1:13" ht="9.9499999999999993" customHeight="1" x14ac:dyDescent="0.25">
      <c r="A1" s="51" t="s">
        <v>55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ht="9.9499999999999993" customHeight="1" x14ac:dyDescent="0.25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3" ht="9.9499999999999993" customHeight="1" thickBot="1" x14ac:dyDescent="0.3">
      <c r="A3" s="57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9"/>
    </row>
    <row r="4" spans="1:13" x14ac:dyDescent="0.25">
      <c r="A4" s="1"/>
      <c r="B4" s="60" t="s">
        <v>0</v>
      </c>
      <c r="C4" s="60"/>
      <c r="D4" s="60"/>
      <c r="E4" s="11"/>
      <c r="F4" s="11"/>
      <c r="G4" s="11"/>
      <c r="H4" s="11"/>
      <c r="I4" s="11"/>
      <c r="J4" s="11"/>
      <c r="K4" s="11"/>
      <c r="L4" s="11"/>
      <c r="M4" s="2"/>
    </row>
    <row r="5" spans="1:13" x14ac:dyDescent="0.25">
      <c r="A5" s="1"/>
      <c r="B5" s="60"/>
      <c r="C5" s="60"/>
      <c r="D5" s="60"/>
      <c r="E5" s="11"/>
      <c r="F5" s="11"/>
      <c r="G5" s="11"/>
      <c r="H5" s="11"/>
      <c r="I5" s="11"/>
      <c r="J5" s="11"/>
      <c r="K5" s="11"/>
      <c r="L5" s="11"/>
      <c r="M5" s="2"/>
    </row>
    <row r="6" spans="1:13" x14ac:dyDescent="0.25">
      <c r="A6" s="49" t="s">
        <v>1</v>
      </c>
      <c r="B6" s="50"/>
      <c r="C6" s="3">
        <v>-13</v>
      </c>
      <c r="D6" s="9" t="s">
        <v>2</v>
      </c>
      <c r="E6" s="11"/>
      <c r="F6" s="11"/>
      <c r="G6" s="11"/>
      <c r="H6" s="11"/>
      <c r="I6" s="11"/>
      <c r="J6" s="11"/>
      <c r="K6" s="11"/>
      <c r="L6" s="11"/>
      <c r="M6" s="2"/>
    </row>
    <row r="7" spans="1:13" x14ac:dyDescent="0.25">
      <c r="A7" s="49" t="s">
        <v>3</v>
      </c>
      <c r="B7" s="50"/>
      <c r="C7" s="3">
        <v>15</v>
      </c>
      <c r="D7" s="9" t="s">
        <v>2</v>
      </c>
      <c r="E7" s="11"/>
      <c r="F7" s="11"/>
      <c r="G7" s="11"/>
      <c r="H7" s="11"/>
      <c r="I7" s="11"/>
      <c r="J7" s="11"/>
      <c r="K7" s="11"/>
      <c r="L7" s="11"/>
      <c r="M7" s="2"/>
    </row>
    <row r="8" spans="1:13" x14ac:dyDescent="0.25">
      <c r="A8" s="49" t="s">
        <v>4</v>
      </c>
      <c r="B8" s="50"/>
      <c r="C8" s="3">
        <v>5</v>
      </c>
      <c r="D8" s="9" t="s">
        <v>5</v>
      </c>
      <c r="E8" s="11"/>
      <c r="F8" s="11"/>
      <c r="G8" s="11"/>
      <c r="H8" s="11"/>
      <c r="I8" s="11"/>
      <c r="J8" s="11"/>
      <c r="K8" s="11"/>
      <c r="L8" s="11"/>
      <c r="M8" s="2"/>
    </row>
    <row r="9" spans="1:13" x14ac:dyDescent="0.25">
      <c r="A9" s="12"/>
      <c r="B9" s="13" t="s">
        <v>6</v>
      </c>
      <c r="C9" s="3">
        <v>4</v>
      </c>
      <c r="D9" s="9" t="s">
        <v>7</v>
      </c>
      <c r="E9" s="11"/>
      <c r="F9" s="11"/>
      <c r="G9" s="11"/>
      <c r="H9" s="11"/>
      <c r="I9" s="11"/>
      <c r="J9" s="11"/>
      <c r="K9" s="11"/>
      <c r="L9" s="11"/>
      <c r="M9" s="2"/>
    </row>
    <row r="10" spans="1:13" x14ac:dyDescent="0.25">
      <c r="A10" s="49" t="s">
        <v>8</v>
      </c>
      <c r="B10" s="50"/>
      <c r="C10" s="3" t="s">
        <v>15</v>
      </c>
      <c r="D10" s="9" t="s">
        <v>7</v>
      </c>
      <c r="E10" s="11"/>
      <c r="F10" s="11"/>
      <c r="G10" s="11"/>
      <c r="H10" s="11"/>
      <c r="I10" s="11"/>
      <c r="J10" s="11"/>
      <c r="K10" s="11"/>
      <c r="L10" s="11"/>
      <c r="M10" s="2"/>
    </row>
    <row r="11" spans="1:13" x14ac:dyDescent="0.25">
      <c r="A11" s="4"/>
      <c r="B11" s="13" t="s">
        <v>10</v>
      </c>
      <c r="C11" s="17">
        <f>D64</f>
        <v>6.6000000000000005</v>
      </c>
      <c r="D11" s="9" t="s">
        <v>5</v>
      </c>
      <c r="E11" s="11"/>
      <c r="F11" s="11"/>
      <c r="G11" s="11"/>
      <c r="H11" s="11"/>
      <c r="I11" s="11"/>
      <c r="J11" s="11"/>
      <c r="K11" s="11"/>
      <c r="L11" s="11"/>
      <c r="M11" s="2"/>
    </row>
    <row r="12" spans="1:13" ht="15" customHeight="1" x14ac:dyDescent="0.25">
      <c r="A12" s="5"/>
      <c r="B12" s="10"/>
      <c r="C12" s="10"/>
      <c r="D12" s="10"/>
      <c r="E12" s="61" t="s">
        <v>54</v>
      </c>
      <c r="F12" s="61"/>
      <c r="G12" s="61"/>
      <c r="H12" s="61"/>
      <c r="I12" s="61"/>
      <c r="J12" s="61"/>
      <c r="K12" s="61"/>
      <c r="L12" s="61"/>
      <c r="M12" s="2"/>
    </row>
    <row r="13" spans="1:13" x14ac:dyDescent="0.25">
      <c r="A13" s="1"/>
      <c r="B13" s="62" t="s">
        <v>11</v>
      </c>
      <c r="C13" s="63"/>
      <c r="D13" s="63"/>
      <c r="E13" s="61"/>
      <c r="F13" s="61"/>
      <c r="G13" s="61"/>
      <c r="H13" s="61"/>
      <c r="I13" s="61"/>
      <c r="J13" s="61"/>
      <c r="K13" s="61"/>
      <c r="L13" s="61"/>
      <c r="M13" s="2"/>
    </row>
    <row r="14" spans="1:13" x14ac:dyDescent="0.25">
      <c r="A14" s="1"/>
      <c r="B14" s="63"/>
      <c r="C14" s="63"/>
      <c r="D14" s="63"/>
      <c r="E14" s="61"/>
      <c r="F14" s="61"/>
      <c r="G14" s="61"/>
      <c r="H14" s="61"/>
      <c r="I14" s="61"/>
      <c r="J14" s="61"/>
      <c r="K14" s="61"/>
      <c r="L14" s="61"/>
      <c r="M14" s="2"/>
    </row>
    <row r="15" spans="1:13" x14ac:dyDescent="0.25">
      <c r="A15" s="1"/>
      <c r="B15" s="63"/>
      <c r="C15" s="63"/>
      <c r="D15" s="63"/>
      <c r="E15" s="61"/>
      <c r="F15" s="61"/>
      <c r="G15" s="61"/>
      <c r="H15" s="61"/>
      <c r="I15" s="61"/>
      <c r="J15" s="61"/>
      <c r="K15" s="61"/>
      <c r="L15" s="61"/>
      <c r="M15" s="2"/>
    </row>
    <row r="16" spans="1:13" x14ac:dyDescent="0.25">
      <c r="A16" s="1"/>
      <c r="B16" s="63"/>
      <c r="C16" s="63"/>
      <c r="D16" s="63"/>
      <c r="E16" s="61"/>
      <c r="F16" s="61"/>
      <c r="G16" s="61"/>
      <c r="H16" s="61"/>
      <c r="I16" s="61"/>
      <c r="J16" s="61"/>
      <c r="K16" s="61"/>
      <c r="L16" s="61"/>
      <c r="M16" s="2"/>
    </row>
    <row r="17" spans="1:13" x14ac:dyDescent="0.25">
      <c r="A17" s="1"/>
      <c r="B17" s="63"/>
      <c r="C17" s="63"/>
      <c r="D17" s="63"/>
      <c r="E17" s="61"/>
      <c r="F17" s="61"/>
      <c r="G17" s="61"/>
      <c r="H17" s="61"/>
      <c r="I17" s="61"/>
      <c r="J17" s="61"/>
      <c r="K17" s="61"/>
      <c r="L17" s="61"/>
      <c r="M17" s="2"/>
    </row>
    <row r="18" spans="1:13" x14ac:dyDescent="0.25">
      <c r="A18" s="1"/>
      <c r="B18" s="63"/>
      <c r="C18" s="63"/>
      <c r="D18" s="63"/>
      <c r="E18" s="61"/>
      <c r="F18" s="61"/>
      <c r="G18" s="61"/>
      <c r="H18" s="61"/>
      <c r="I18" s="61"/>
      <c r="J18" s="61"/>
      <c r="K18" s="61"/>
      <c r="L18" s="61"/>
      <c r="M18" s="2"/>
    </row>
    <row r="19" spans="1:13" x14ac:dyDescent="0.25">
      <c r="A19" s="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2"/>
    </row>
    <row r="20" spans="1:13" x14ac:dyDescent="0.25">
      <c r="A20" s="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2"/>
    </row>
    <row r="21" spans="1:13" x14ac:dyDescent="0.25">
      <c r="A21" s="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"/>
    </row>
    <row r="22" spans="1:13" x14ac:dyDescent="0.25">
      <c r="A22" s="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2"/>
    </row>
    <row r="23" spans="1:13" x14ac:dyDescent="0.25">
      <c r="A23" s="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"/>
    </row>
    <row r="24" spans="1:13" x14ac:dyDescent="0.25">
      <c r="A24" s="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2"/>
    </row>
    <row r="25" spans="1:13" x14ac:dyDescent="0.25">
      <c r="A25" s="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2"/>
    </row>
    <row r="26" spans="1:13" x14ac:dyDescent="0.25">
      <c r="A26" s="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2"/>
    </row>
    <row r="27" spans="1:13" x14ac:dyDescent="0.25">
      <c r="A27" s="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2"/>
    </row>
    <row r="28" spans="1:13" x14ac:dyDescent="0.25">
      <c r="A28" s="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"/>
    </row>
    <row r="29" spans="1:13" x14ac:dyDescent="0.25">
      <c r="A29" s="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2"/>
    </row>
    <row r="30" spans="1:13" x14ac:dyDescent="0.25">
      <c r="A30" s="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"/>
    </row>
    <row r="31" spans="1:13" x14ac:dyDescent="0.25">
      <c r="A31" s="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2"/>
    </row>
    <row r="32" spans="1:13" x14ac:dyDescent="0.25">
      <c r="A32" s="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2"/>
    </row>
    <row r="33" spans="1:13" x14ac:dyDescent="0.25">
      <c r="A33" s="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2"/>
    </row>
    <row r="34" spans="1:13" x14ac:dyDescent="0.25">
      <c r="A34" s="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2"/>
    </row>
    <row r="35" spans="1:13" x14ac:dyDescent="0.25">
      <c r="A35" s="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2"/>
    </row>
    <row r="36" spans="1:13" x14ac:dyDescent="0.25">
      <c r="A36" s="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2"/>
    </row>
    <row r="37" spans="1:13" x14ac:dyDescent="0.25">
      <c r="A37" s="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2"/>
    </row>
    <row r="38" spans="1:13" x14ac:dyDescent="0.25">
      <c r="A38" s="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2"/>
    </row>
    <row r="39" spans="1:13" x14ac:dyDescent="0.25">
      <c r="A39" s="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2"/>
    </row>
    <row r="40" spans="1:13" x14ac:dyDescent="0.25">
      <c r="A40" s="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2"/>
    </row>
    <row r="41" spans="1:13" x14ac:dyDescent="0.25">
      <c r="A41" s="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2"/>
    </row>
    <row r="42" spans="1:13" x14ac:dyDescent="0.25">
      <c r="A42" s="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2"/>
    </row>
    <row r="43" spans="1:13" ht="15.75" thickBot="1" x14ac:dyDescent="0.3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8"/>
    </row>
    <row r="44" spans="1:13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s="16" customFormat="1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</row>
    <row r="48" spans="1:13" s="16" customFormat="1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</row>
    <row r="49" spans="1:13" s="16" customFormat="1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</row>
    <row r="50" spans="1:13" s="16" customFormat="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  <row r="51" spans="1:13" s="16" customFormat="1" x14ac:dyDescent="0.25">
      <c r="A51" s="20"/>
      <c r="B51" s="20"/>
      <c r="C51" s="20"/>
    </row>
    <row r="52" spans="1:13" s="16" customFormat="1" x14ac:dyDescent="0.25">
      <c r="A52" s="64" t="s">
        <v>23</v>
      </c>
      <c r="B52" s="21" t="s">
        <v>20</v>
      </c>
      <c r="C52" s="21" t="s">
        <v>38</v>
      </c>
      <c r="D52" s="21" t="s">
        <v>56</v>
      </c>
      <c r="E52" s="65" t="s">
        <v>32</v>
      </c>
      <c r="F52" s="65"/>
      <c r="G52" s="65"/>
      <c r="H52" s="65"/>
    </row>
    <row r="53" spans="1:13" s="16" customFormat="1" x14ac:dyDescent="0.25">
      <c r="A53" s="64"/>
      <c r="B53" s="22">
        <v>-20</v>
      </c>
      <c r="C53" s="48"/>
      <c r="D53" s="24"/>
      <c r="E53" s="66" t="s">
        <v>33</v>
      </c>
      <c r="F53" s="66"/>
      <c r="G53" s="25" t="s">
        <v>9</v>
      </c>
    </row>
    <row r="54" spans="1:13" s="16" customFormat="1" x14ac:dyDescent="0.25">
      <c r="A54" s="64"/>
      <c r="B54" s="22">
        <v>-15</v>
      </c>
      <c r="C54" s="46">
        <v>2.9175977850811008</v>
      </c>
      <c r="D54" s="24">
        <f t="shared" ref="D54:D60" si="0">C54+6</f>
        <v>8.9175977850811012</v>
      </c>
      <c r="E54" s="66"/>
      <c r="F54" s="66"/>
      <c r="G54" s="25" t="s">
        <v>15</v>
      </c>
    </row>
    <row r="55" spans="1:13" s="16" customFormat="1" x14ac:dyDescent="0.25">
      <c r="A55" s="64"/>
      <c r="B55" s="22">
        <v>-7</v>
      </c>
      <c r="C55" s="46">
        <v>4.1281094256188684</v>
      </c>
      <c r="D55" s="24">
        <f t="shared" si="0"/>
        <v>10.128109425618868</v>
      </c>
      <c r="E55" s="66" t="s">
        <v>34</v>
      </c>
      <c r="F55" s="66"/>
      <c r="G55" s="25">
        <v>15</v>
      </c>
    </row>
    <row r="56" spans="1:13" s="16" customFormat="1" x14ac:dyDescent="0.25">
      <c r="A56" s="64"/>
      <c r="B56" s="22">
        <v>2</v>
      </c>
      <c r="C56" s="46">
        <v>4.7007904282992801</v>
      </c>
      <c r="D56" s="24">
        <f t="shared" si="0"/>
        <v>10.70079042829928</v>
      </c>
      <c r="E56" s="66"/>
      <c r="F56" s="66"/>
      <c r="G56" s="25">
        <v>20</v>
      </c>
    </row>
    <row r="57" spans="1:13" s="16" customFormat="1" x14ac:dyDescent="0.25">
      <c r="A57" s="64"/>
      <c r="B57" s="22">
        <v>7</v>
      </c>
      <c r="C57" s="46">
        <v>5.7442538509324228</v>
      </c>
      <c r="D57" s="24">
        <f t="shared" si="0"/>
        <v>11.744253850932424</v>
      </c>
      <c r="E57" s="66" t="s">
        <v>35</v>
      </c>
      <c r="F57" s="66"/>
      <c r="G57" s="25">
        <v>-12</v>
      </c>
    </row>
    <row r="58" spans="1:13" s="16" customFormat="1" x14ac:dyDescent="0.25">
      <c r="A58" s="64"/>
      <c r="B58" s="22">
        <v>14</v>
      </c>
      <c r="C58" s="46">
        <v>5.9222781070058268</v>
      </c>
      <c r="D58" s="24">
        <f t="shared" si="0"/>
        <v>11.922278107005827</v>
      </c>
      <c r="E58" s="66"/>
      <c r="F58" s="66"/>
      <c r="G58" s="25">
        <v>-15</v>
      </c>
    </row>
    <row r="59" spans="1:13" s="16" customFormat="1" x14ac:dyDescent="0.25">
      <c r="A59" s="64"/>
      <c r="B59" s="22">
        <v>25</v>
      </c>
      <c r="C59" s="46">
        <v>5.5202048956507275</v>
      </c>
      <c r="D59" s="24">
        <f t="shared" si="0"/>
        <v>11.520204895650728</v>
      </c>
      <c r="E59" s="66"/>
      <c r="F59" s="66"/>
      <c r="G59" s="25">
        <v>-17</v>
      </c>
    </row>
    <row r="60" spans="1:13" s="16" customFormat="1" x14ac:dyDescent="0.25">
      <c r="A60" s="64"/>
      <c r="B60" s="22">
        <v>35</v>
      </c>
      <c r="C60" s="46">
        <v>5.4698748623173543</v>
      </c>
      <c r="D60" s="24">
        <f t="shared" si="0"/>
        <v>11.469874862317354</v>
      </c>
      <c r="E60" s="66"/>
      <c r="F60" s="66"/>
      <c r="G60" s="25">
        <v>-20</v>
      </c>
    </row>
    <row r="61" spans="1:13" s="16" customFormat="1" x14ac:dyDescent="0.25">
      <c r="A61" s="64"/>
      <c r="B61" s="26"/>
      <c r="C61" s="27"/>
      <c r="D61" s="24"/>
    </row>
    <row r="62" spans="1:13" s="16" customFormat="1" ht="15" customHeight="1" x14ac:dyDescent="0.25">
      <c r="A62" s="64" t="s">
        <v>24</v>
      </c>
      <c r="B62" s="25" t="s">
        <v>25</v>
      </c>
      <c r="C62" s="28" t="s">
        <v>12</v>
      </c>
      <c r="D62" s="28" t="s">
        <v>13</v>
      </c>
      <c r="E62" s="25"/>
      <c r="F62" s="69" t="s">
        <v>30</v>
      </c>
      <c r="G62" s="19" t="s">
        <v>12</v>
      </c>
      <c r="H62" s="19" t="s">
        <v>13</v>
      </c>
    </row>
    <row r="63" spans="1:13" s="16" customFormat="1" ht="15" customHeight="1" x14ac:dyDescent="0.25">
      <c r="A63" s="64"/>
      <c r="B63" s="29" t="s">
        <v>14</v>
      </c>
      <c r="C63" s="28">
        <f>C7</f>
        <v>15</v>
      </c>
      <c r="D63" s="28">
        <f>C6</f>
        <v>-13</v>
      </c>
      <c r="E63" s="28" t="s">
        <v>2</v>
      </c>
      <c r="F63" s="69"/>
      <c r="G63" s="30">
        <v>-15</v>
      </c>
      <c r="H63" s="19">
        <f>D64</f>
        <v>6.6000000000000005</v>
      </c>
    </row>
    <row r="64" spans="1:13" s="16" customFormat="1" ht="15.75" customHeight="1" x14ac:dyDescent="0.25">
      <c r="A64" s="64"/>
      <c r="B64" s="29" t="s">
        <v>4</v>
      </c>
      <c r="C64" s="31">
        <v>0</v>
      </c>
      <c r="D64" s="28">
        <f>IF(C10="OTOPNÁ TĚLESA",(C8+0.25*C9)*1.1,(C8+0.25*C9*1))</f>
        <v>6.6000000000000005</v>
      </c>
      <c r="E64" s="28" t="s">
        <v>5</v>
      </c>
      <c r="F64" s="69"/>
      <c r="G64" s="19">
        <f>D63</f>
        <v>-13</v>
      </c>
      <c r="H64" s="19">
        <f>D64</f>
        <v>6.6000000000000005</v>
      </c>
    </row>
    <row r="65" spans="1:10" s="16" customFormat="1" ht="15" customHeight="1" x14ac:dyDescent="0.25">
      <c r="A65" s="64"/>
      <c r="B65" s="65" t="s">
        <v>26</v>
      </c>
      <c r="C65" s="65"/>
      <c r="D65" s="65"/>
      <c r="E65" s="65"/>
      <c r="F65" s="69" t="s">
        <v>31</v>
      </c>
      <c r="G65" s="19" t="s">
        <v>12</v>
      </c>
      <c r="H65" s="19" t="s">
        <v>13</v>
      </c>
    </row>
    <row r="66" spans="1:10" s="16" customFormat="1" ht="15" customHeight="1" x14ac:dyDescent="0.25">
      <c r="A66" s="64"/>
      <c r="B66" s="19" t="s">
        <v>12</v>
      </c>
      <c r="C66" s="19">
        <f>C63</f>
        <v>15</v>
      </c>
      <c r="D66" s="32">
        <f>D63</f>
        <v>-13</v>
      </c>
      <c r="E66" s="19">
        <f>D63</f>
        <v>-13</v>
      </c>
      <c r="F66" s="69"/>
      <c r="G66" s="33">
        <f>G64</f>
        <v>-13</v>
      </c>
      <c r="H66" s="19">
        <f>H63</f>
        <v>6.6000000000000005</v>
      </c>
    </row>
    <row r="67" spans="1:10" s="16" customFormat="1" ht="15.75" customHeight="1" x14ac:dyDescent="0.25">
      <c r="A67" s="64"/>
      <c r="B67" s="19" t="s">
        <v>13</v>
      </c>
      <c r="C67" s="32">
        <f>C64</f>
        <v>0</v>
      </c>
      <c r="D67" s="19">
        <f>D64</f>
        <v>6.6000000000000005</v>
      </c>
      <c r="E67" s="32">
        <f>C64</f>
        <v>0</v>
      </c>
      <c r="F67" s="69"/>
      <c r="G67" s="19">
        <f>G64</f>
        <v>-13</v>
      </c>
      <c r="H67" s="30">
        <v>0</v>
      </c>
    </row>
    <row r="68" spans="1:10" s="16" customFormat="1" ht="15" customHeight="1" x14ac:dyDescent="0.25">
      <c r="A68" s="64"/>
      <c r="B68" s="65" t="s">
        <v>27</v>
      </c>
      <c r="C68" s="65"/>
      <c r="D68" s="65"/>
      <c r="E68" s="65"/>
    </row>
    <row r="69" spans="1:10" s="16" customFormat="1" ht="15" customHeight="1" x14ac:dyDescent="0.25">
      <c r="A69" s="64"/>
      <c r="B69" s="19" t="s">
        <v>28</v>
      </c>
      <c r="C69" s="34" t="s">
        <v>12</v>
      </c>
      <c r="D69" s="35" t="s">
        <v>13</v>
      </c>
      <c r="E69" s="68"/>
    </row>
    <row r="70" spans="1:10" s="16" customFormat="1" ht="15" customHeight="1" x14ac:dyDescent="0.25">
      <c r="A70" s="64"/>
      <c r="B70" s="34">
        <v>1</v>
      </c>
      <c r="C70" s="34">
        <f>C63</f>
        <v>15</v>
      </c>
      <c r="D70" s="35">
        <f>C64</f>
        <v>0</v>
      </c>
      <c r="E70" s="68"/>
    </row>
    <row r="71" spans="1:10" s="16" customFormat="1" ht="15.75" customHeight="1" x14ac:dyDescent="0.25">
      <c r="A71" s="64"/>
      <c r="B71" s="34">
        <v>2</v>
      </c>
      <c r="C71" s="34">
        <f>D63</f>
        <v>-13</v>
      </c>
      <c r="D71" s="34">
        <f>D64</f>
        <v>6.6000000000000005</v>
      </c>
      <c r="E71" s="68"/>
    </row>
    <row r="72" spans="1:10" s="16" customFormat="1" x14ac:dyDescent="0.25">
      <c r="A72" s="64"/>
      <c r="B72" s="36"/>
      <c r="C72" s="36" t="s">
        <v>16</v>
      </c>
      <c r="D72" s="36" t="s">
        <v>17</v>
      </c>
      <c r="E72" s="68"/>
    </row>
    <row r="73" spans="1:10" s="16" customFormat="1" x14ac:dyDescent="0.25">
      <c r="A73" s="64"/>
      <c r="B73" s="19" t="s">
        <v>29</v>
      </c>
      <c r="C73" s="37" cm="1">
        <f t="array" ref="C73:D73">LINEST(D70:D71,C70:C71,1)</f>
        <v>-0.23571428571428571</v>
      </c>
      <c r="D73" s="38">
        <v>3.535714285714286</v>
      </c>
      <c r="E73" s="68"/>
    </row>
    <row r="74" spans="1:10" s="16" customFormat="1" ht="15" customHeight="1" x14ac:dyDescent="0.25">
      <c r="A74" s="64" t="s">
        <v>36</v>
      </c>
      <c r="B74" s="70" t="s">
        <v>38</v>
      </c>
      <c r="C74" s="70"/>
      <c r="D74" s="70" t="s">
        <v>37</v>
      </c>
      <c r="E74" s="70"/>
      <c r="F74" s="64"/>
      <c r="G74" s="64"/>
      <c r="H74" s="64"/>
      <c r="I74" s="64"/>
      <c r="J74" s="64"/>
    </row>
    <row r="75" spans="1:10" s="16" customFormat="1" ht="15" customHeight="1" x14ac:dyDescent="0.25">
      <c r="A75" s="64"/>
      <c r="B75" s="31" t="s">
        <v>12</v>
      </c>
      <c r="C75" s="31" t="s">
        <v>13</v>
      </c>
      <c r="D75" s="31" t="s">
        <v>12</v>
      </c>
      <c r="E75" s="31" t="s">
        <v>13</v>
      </c>
      <c r="F75" s="64"/>
      <c r="G75" s="64"/>
      <c r="H75" s="64"/>
      <c r="I75" s="64"/>
      <c r="J75" s="64"/>
    </row>
    <row r="76" spans="1:10" s="16" customFormat="1" ht="15" customHeight="1" x14ac:dyDescent="0.25">
      <c r="A76" s="64"/>
      <c r="B76" s="39">
        <f>B77</f>
        <v>-3.4669426097835045</v>
      </c>
      <c r="C76" s="40">
        <f>C77</f>
        <v>4.3529221865918259</v>
      </c>
      <c r="D76" s="39">
        <f>D77</f>
        <v>-15.914291933199804</v>
      </c>
      <c r="E76" s="40">
        <f>E77</f>
        <v>7.2869402413970965</v>
      </c>
      <c r="F76" s="64"/>
      <c r="G76" s="64"/>
      <c r="H76" s="64"/>
      <c r="I76" s="64"/>
      <c r="J76" s="64"/>
    </row>
    <row r="77" spans="1:10" s="16" customFormat="1" ht="15" customHeight="1" x14ac:dyDescent="0.25">
      <c r="A77" s="64"/>
      <c r="B77" s="41">
        <f>J89</f>
        <v>-3.4669426097835045</v>
      </c>
      <c r="C77" s="40">
        <f>J88</f>
        <v>4.3529221865918259</v>
      </c>
      <c r="D77" s="39">
        <f>J100</f>
        <v>-15.914291933199804</v>
      </c>
      <c r="E77" s="42">
        <f>J99</f>
        <v>7.2869402413970965</v>
      </c>
      <c r="F77" s="64"/>
      <c r="G77" s="64"/>
      <c r="H77" s="64"/>
      <c r="I77" s="64"/>
      <c r="J77" s="64"/>
    </row>
    <row r="78" spans="1:10" s="16" customFormat="1" ht="15" customHeight="1" x14ac:dyDescent="0.25">
      <c r="A78" s="64"/>
      <c r="B78" s="39">
        <f>B77</f>
        <v>-3.4669426097835045</v>
      </c>
      <c r="C78" s="40">
        <v>0</v>
      </c>
      <c r="D78" s="39">
        <f>D77</f>
        <v>-15.914291933199804</v>
      </c>
      <c r="E78" s="40">
        <v>0</v>
      </c>
      <c r="F78" s="64"/>
      <c r="G78" s="64"/>
      <c r="H78" s="64"/>
      <c r="I78" s="64"/>
      <c r="J78" s="64"/>
    </row>
    <row r="79" spans="1:10" s="16" customFormat="1" ht="15" customHeight="1" x14ac:dyDescent="0.25">
      <c r="A79" s="64"/>
      <c r="B79" s="68" t="s">
        <v>39</v>
      </c>
      <c r="C79" s="68"/>
      <c r="D79" s="68"/>
      <c r="E79" s="68"/>
      <c r="F79" s="68"/>
      <c r="G79" s="68"/>
      <c r="H79" s="68"/>
      <c r="I79" s="68"/>
      <c r="J79" s="68"/>
    </row>
    <row r="80" spans="1:10" s="16" customFormat="1" ht="15" customHeight="1" x14ac:dyDescent="0.25">
      <c r="A80" s="64"/>
      <c r="B80" s="16" t="s">
        <v>41</v>
      </c>
      <c r="C80" s="16" t="s">
        <v>42</v>
      </c>
      <c r="D80" s="16" t="s">
        <v>13</v>
      </c>
      <c r="E80" s="16" t="s">
        <v>18</v>
      </c>
      <c r="F80" s="16" t="s">
        <v>19</v>
      </c>
      <c r="G80" s="16" t="s">
        <v>43</v>
      </c>
      <c r="H80" s="68" t="s">
        <v>44</v>
      </c>
      <c r="I80" s="68"/>
      <c r="J80" s="68"/>
    </row>
    <row r="81" spans="1:10" s="16" customFormat="1" ht="15" customHeight="1" x14ac:dyDescent="0.25">
      <c r="A81" s="64"/>
      <c r="B81" s="16">
        <f t="shared" ref="B81:C89" si="1">B53</f>
        <v>-20</v>
      </c>
      <c r="C81" s="16">
        <f t="shared" si="1"/>
        <v>0</v>
      </c>
      <c r="D81" s="16">
        <f>$C$73*B81+$D$73</f>
        <v>8.25</v>
      </c>
      <c r="E81" s="16">
        <f>D81-C81</f>
        <v>8.25</v>
      </c>
      <c r="F81" s="16">
        <f>IF(SIGN(E81*E82)=1,0,1)</f>
        <v>0</v>
      </c>
      <c r="G81" s="67">
        <f>MATCH(1,F81:F89,0)</f>
        <v>3</v>
      </c>
      <c r="H81" s="16" t="s">
        <v>12</v>
      </c>
      <c r="I81" s="16" t="s">
        <v>45</v>
      </c>
      <c r="J81" s="16" t="s">
        <v>46</v>
      </c>
    </row>
    <row r="82" spans="1:10" s="16" customFormat="1" ht="15" customHeight="1" x14ac:dyDescent="0.25">
      <c r="A82" s="64"/>
      <c r="B82" s="16">
        <f t="shared" si="1"/>
        <v>-15</v>
      </c>
      <c r="C82" s="16">
        <f t="shared" si="1"/>
        <v>2.9175977850811008</v>
      </c>
      <c r="D82" s="16">
        <f t="shared" ref="D82:D89" si="2">$C$73*B82+$D$73</f>
        <v>7.0714285714285712</v>
      </c>
      <c r="E82" s="16">
        <f t="shared" ref="E82:E89" si="3">D82-C82</f>
        <v>4.1538307863474699</v>
      </c>
      <c r="F82" s="16">
        <f t="shared" ref="F82:F88" si="4">IF(SIGN(E82*E83)=1,0,1)</f>
        <v>0</v>
      </c>
      <c r="G82" s="67"/>
      <c r="H82" s="16">
        <f>INDEX(B81:B89,G81)</f>
        <v>-7</v>
      </c>
      <c r="I82" s="16">
        <f>INDEX(C81:C89,G81)</f>
        <v>4.1281094256188684</v>
      </c>
      <c r="J82" s="16">
        <f>INDEX(D81:D89,G81)</f>
        <v>5.1857142857142859</v>
      </c>
    </row>
    <row r="83" spans="1:10" s="16" customFormat="1" ht="15" customHeight="1" x14ac:dyDescent="0.25">
      <c r="A83" s="64"/>
      <c r="B83" s="16">
        <f t="shared" si="1"/>
        <v>-7</v>
      </c>
      <c r="C83" s="16">
        <f t="shared" si="1"/>
        <v>4.1281094256188684</v>
      </c>
      <c r="D83" s="16">
        <f t="shared" si="2"/>
        <v>5.1857142857142859</v>
      </c>
      <c r="E83" s="16">
        <f t="shared" si="3"/>
        <v>1.0576048600954175</v>
      </c>
      <c r="F83" s="16">
        <f t="shared" si="4"/>
        <v>1</v>
      </c>
      <c r="G83" s="67"/>
      <c r="H83" s="16">
        <f>INDEX(B81:B89,G81+1)</f>
        <v>2</v>
      </c>
      <c r="I83" s="16">
        <f>INDEX(C81:C89,G81+1)</f>
        <v>4.7007904282992801</v>
      </c>
      <c r="J83" s="16">
        <f>INDEX(D81:D89,G81+1)</f>
        <v>3.0642857142857145</v>
      </c>
    </row>
    <row r="84" spans="1:10" s="16" customFormat="1" ht="15" customHeight="1" x14ac:dyDescent="0.25">
      <c r="A84" s="64"/>
      <c r="B84" s="16">
        <f t="shared" si="1"/>
        <v>2</v>
      </c>
      <c r="C84" s="16">
        <f t="shared" si="1"/>
        <v>4.7007904282992801</v>
      </c>
      <c r="D84" s="16">
        <f t="shared" si="2"/>
        <v>3.0642857142857145</v>
      </c>
      <c r="E84" s="16">
        <f t="shared" si="3"/>
        <v>-1.6365047140135656</v>
      </c>
      <c r="F84" s="16">
        <f t="shared" si="4"/>
        <v>0</v>
      </c>
      <c r="G84" s="67"/>
      <c r="H84" s="68" t="s">
        <v>47</v>
      </c>
      <c r="I84" s="68"/>
      <c r="J84" s="68"/>
    </row>
    <row r="85" spans="1:10" s="16" customFormat="1" x14ac:dyDescent="0.25">
      <c r="A85" s="64"/>
      <c r="B85" s="16">
        <f t="shared" si="1"/>
        <v>7</v>
      </c>
      <c r="C85" s="16">
        <f t="shared" si="1"/>
        <v>5.7442538509324228</v>
      </c>
      <c r="D85" s="16">
        <f t="shared" si="2"/>
        <v>1.8857142857142861</v>
      </c>
      <c r="E85" s="16">
        <f t="shared" si="3"/>
        <v>-3.8585395652181367</v>
      </c>
      <c r="F85" s="16">
        <f t="shared" si="4"/>
        <v>0</v>
      </c>
      <c r="G85" s="67"/>
      <c r="H85" s="34" t="s">
        <v>21</v>
      </c>
      <c r="I85" s="16">
        <f>SLOPE(I82:I83,H82:H83)</f>
        <v>6.3631222520045744E-2</v>
      </c>
      <c r="J85" s="16">
        <f>SLOPE(J82:J83,H82:H83)</f>
        <v>-0.23571428571428571</v>
      </c>
    </row>
    <row r="86" spans="1:10" s="16" customFormat="1" x14ac:dyDescent="0.25">
      <c r="A86" s="64"/>
      <c r="B86" s="16">
        <f t="shared" si="1"/>
        <v>14</v>
      </c>
      <c r="C86" s="16">
        <f t="shared" si="1"/>
        <v>5.9222781070058268</v>
      </c>
      <c r="D86" s="16">
        <f t="shared" si="2"/>
        <v>0.23571428571428621</v>
      </c>
      <c r="E86" s="16">
        <f t="shared" si="3"/>
        <v>-5.686563821291541</v>
      </c>
      <c r="F86" s="16">
        <f t="shared" si="4"/>
        <v>0</v>
      </c>
      <c r="G86" s="67"/>
      <c r="H86" s="34" t="s">
        <v>22</v>
      </c>
      <c r="I86" s="16">
        <f>INTERCEPT(I82:I83,H82:H83)</f>
        <v>4.5735279832591882</v>
      </c>
      <c r="J86" s="16">
        <f>INTERCEPT(J82:J83,H82:H83)</f>
        <v>3.5357142857142856</v>
      </c>
    </row>
    <row r="87" spans="1:10" s="16" customFormat="1" x14ac:dyDescent="0.25">
      <c r="A87" s="64"/>
      <c r="B87" s="16">
        <f t="shared" si="1"/>
        <v>25</v>
      </c>
      <c r="C87" s="16">
        <f t="shared" si="1"/>
        <v>5.5202048956507275</v>
      </c>
      <c r="D87" s="16">
        <f t="shared" si="2"/>
        <v>-2.3571428571428563</v>
      </c>
      <c r="E87" s="16">
        <f t="shared" si="3"/>
        <v>-7.8773477527935842</v>
      </c>
      <c r="F87" s="16">
        <f t="shared" si="4"/>
        <v>0</v>
      </c>
      <c r="G87" s="67"/>
      <c r="H87" s="68" t="s">
        <v>48</v>
      </c>
      <c r="I87" s="68"/>
      <c r="J87" s="68"/>
    </row>
    <row r="88" spans="1:10" s="16" customFormat="1" x14ac:dyDescent="0.25">
      <c r="A88" s="64"/>
      <c r="B88" s="16">
        <f t="shared" si="1"/>
        <v>35</v>
      </c>
      <c r="C88" s="16">
        <f t="shared" si="1"/>
        <v>5.4698748623173543</v>
      </c>
      <c r="D88" s="16">
        <f t="shared" si="2"/>
        <v>-4.7142857142857135</v>
      </c>
      <c r="E88" s="16">
        <f t="shared" si="3"/>
        <v>-10.184160576603068</v>
      </c>
      <c r="F88" s="16">
        <f t="shared" si="4"/>
        <v>1</v>
      </c>
      <c r="G88" s="67"/>
      <c r="H88" s="68" t="s">
        <v>49</v>
      </c>
      <c r="I88" s="68"/>
      <c r="J88" s="43">
        <f>(J85*I86-I85*J86)/(J85-I85)</f>
        <v>4.3529221865918259</v>
      </c>
    </row>
    <row r="89" spans="1:10" s="16" customFormat="1" x14ac:dyDescent="0.25">
      <c r="A89" s="64"/>
      <c r="B89" s="16">
        <f t="shared" si="1"/>
        <v>0</v>
      </c>
      <c r="C89" s="16">
        <f t="shared" si="1"/>
        <v>0</v>
      </c>
      <c r="D89" s="16">
        <f t="shared" si="2"/>
        <v>3.535714285714286</v>
      </c>
      <c r="E89" s="16">
        <f t="shared" si="3"/>
        <v>3.535714285714286</v>
      </c>
      <c r="F89" s="16">
        <f>H67</f>
        <v>0</v>
      </c>
      <c r="G89" s="67"/>
      <c r="H89" s="68" t="s">
        <v>50</v>
      </c>
      <c r="I89" s="68"/>
      <c r="J89" s="43">
        <f>(J88-J86)/J85</f>
        <v>-3.4669426097835045</v>
      </c>
    </row>
    <row r="90" spans="1:10" s="16" customFormat="1" x14ac:dyDescent="0.25">
      <c r="A90" s="64"/>
      <c r="B90" s="68" t="s">
        <v>40</v>
      </c>
      <c r="C90" s="68"/>
      <c r="D90" s="68"/>
      <c r="E90" s="68"/>
      <c r="F90" s="68"/>
      <c r="G90" s="68"/>
      <c r="H90" s="68"/>
      <c r="I90" s="68"/>
      <c r="J90" s="68"/>
    </row>
    <row r="91" spans="1:10" s="16" customFormat="1" x14ac:dyDescent="0.25">
      <c r="A91" s="64"/>
      <c r="B91" s="16" t="s">
        <v>41</v>
      </c>
      <c r="C91" s="16" t="s">
        <v>42</v>
      </c>
      <c r="D91" s="16" t="s">
        <v>13</v>
      </c>
      <c r="E91" s="16" t="s">
        <v>18</v>
      </c>
      <c r="F91" s="16" t="s">
        <v>19</v>
      </c>
      <c r="G91" s="16" t="s">
        <v>43</v>
      </c>
      <c r="H91" s="68" t="s">
        <v>44</v>
      </c>
      <c r="I91" s="68"/>
      <c r="J91" s="68"/>
    </row>
    <row r="92" spans="1:10" s="16" customFormat="1" x14ac:dyDescent="0.25">
      <c r="A92" s="64"/>
      <c r="B92" s="16">
        <f>B53</f>
        <v>-20</v>
      </c>
      <c r="C92" s="16">
        <f>D53</f>
        <v>0</v>
      </c>
      <c r="D92" s="16">
        <f>$C$73*B92+$D$73</f>
        <v>8.25</v>
      </c>
      <c r="E92" s="16">
        <f>D92-C92</f>
        <v>8.25</v>
      </c>
      <c r="F92" s="16">
        <f>IF(SIGN(E92*E93)=1,0,1)</f>
        <v>1</v>
      </c>
      <c r="G92" s="67">
        <f>MATCH(1,F92:F100,0)</f>
        <v>1</v>
      </c>
      <c r="H92" s="16" t="s">
        <v>12</v>
      </c>
      <c r="I92" s="16" t="s">
        <v>45</v>
      </c>
      <c r="J92" s="16" t="s">
        <v>46</v>
      </c>
    </row>
    <row r="93" spans="1:10" s="16" customFormat="1" x14ac:dyDescent="0.25">
      <c r="A93" s="64"/>
      <c r="B93" s="16">
        <f t="shared" ref="B93:B100" si="5">B54</f>
        <v>-15</v>
      </c>
      <c r="C93" s="16">
        <f t="shared" ref="C93:C100" si="6">D54</f>
        <v>8.9175977850811012</v>
      </c>
      <c r="D93" s="16">
        <f t="shared" ref="D93:D100" si="7">$C$73*B93+$D$73</f>
        <v>7.0714285714285712</v>
      </c>
      <c r="E93" s="16">
        <f t="shared" ref="E93:E100" si="8">D93-C93</f>
        <v>-1.8461692136525301</v>
      </c>
      <c r="F93" s="16">
        <f t="shared" ref="F93:F99" si="9">IF(SIGN(E93*E94)=1,0,1)</f>
        <v>0</v>
      </c>
      <c r="G93" s="67"/>
      <c r="H93" s="16">
        <f>INDEX(B92:B100,G92)</f>
        <v>-20</v>
      </c>
      <c r="I93" s="16">
        <f>INDEX(C92:C100,G92)</f>
        <v>0</v>
      </c>
      <c r="J93" s="16">
        <f>INDEX(D92:D100,G92)</f>
        <v>8.25</v>
      </c>
    </row>
    <row r="94" spans="1:10" s="16" customFormat="1" x14ac:dyDescent="0.25">
      <c r="A94" s="64"/>
      <c r="B94" s="16">
        <f t="shared" si="5"/>
        <v>-7</v>
      </c>
      <c r="C94" s="16">
        <f t="shared" si="6"/>
        <v>10.128109425618868</v>
      </c>
      <c r="D94" s="16">
        <f t="shared" si="7"/>
        <v>5.1857142857142859</v>
      </c>
      <c r="E94" s="16">
        <f t="shared" si="8"/>
        <v>-4.9423951399045825</v>
      </c>
      <c r="F94" s="16">
        <f t="shared" si="9"/>
        <v>0</v>
      </c>
      <c r="G94" s="67"/>
      <c r="H94" s="16">
        <f>INDEX(B92:B100,G92+1)</f>
        <v>-15</v>
      </c>
      <c r="I94" s="16">
        <f>INDEX(C92:C100,G92+1)</f>
        <v>8.9175977850811012</v>
      </c>
      <c r="J94" s="16">
        <f>INDEX(D92:D100,G92+1)</f>
        <v>7.0714285714285712</v>
      </c>
    </row>
    <row r="95" spans="1:10" s="16" customFormat="1" x14ac:dyDescent="0.25">
      <c r="A95" s="64"/>
      <c r="B95" s="16">
        <f t="shared" si="5"/>
        <v>2</v>
      </c>
      <c r="C95" s="16">
        <f t="shared" si="6"/>
        <v>10.70079042829928</v>
      </c>
      <c r="D95" s="16">
        <f t="shared" si="7"/>
        <v>3.0642857142857145</v>
      </c>
      <c r="E95" s="16">
        <f t="shared" si="8"/>
        <v>-7.6365047140135651</v>
      </c>
      <c r="F95" s="16">
        <f t="shared" si="9"/>
        <v>0</v>
      </c>
      <c r="G95" s="67"/>
      <c r="H95" s="68" t="s">
        <v>47</v>
      </c>
      <c r="I95" s="68"/>
      <c r="J95" s="68"/>
    </row>
    <row r="96" spans="1:10" s="16" customFormat="1" x14ac:dyDescent="0.25">
      <c r="A96" s="64"/>
      <c r="B96" s="16">
        <f t="shared" si="5"/>
        <v>7</v>
      </c>
      <c r="C96" s="16">
        <f t="shared" si="6"/>
        <v>11.744253850932424</v>
      </c>
      <c r="D96" s="16">
        <f t="shared" si="7"/>
        <v>1.8857142857142861</v>
      </c>
      <c r="E96" s="16">
        <f t="shared" si="8"/>
        <v>-9.8585395652181376</v>
      </c>
      <c r="F96" s="16">
        <f t="shared" si="9"/>
        <v>0</v>
      </c>
      <c r="G96" s="67"/>
      <c r="H96" s="34" t="s">
        <v>21</v>
      </c>
      <c r="I96" s="16">
        <f>SLOPE(I93:I94,H93:H94)</f>
        <v>1.7835195570162201</v>
      </c>
      <c r="J96" s="16">
        <f>SLOPE(J93:J94,H93:H94)</f>
        <v>-0.23571428571428577</v>
      </c>
    </row>
    <row r="97" spans="1:10" s="16" customFormat="1" x14ac:dyDescent="0.25">
      <c r="A97" s="64"/>
      <c r="B97" s="16">
        <f t="shared" si="5"/>
        <v>14</v>
      </c>
      <c r="C97" s="16">
        <f t="shared" si="6"/>
        <v>11.922278107005827</v>
      </c>
      <c r="D97" s="16">
        <f t="shared" si="7"/>
        <v>0.23571428571428621</v>
      </c>
      <c r="E97" s="16">
        <f t="shared" si="8"/>
        <v>-11.686563821291541</v>
      </c>
      <c r="F97" s="16">
        <f t="shared" si="9"/>
        <v>0</v>
      </c>
      <c r="G97" s="67"/>
      <c r="H97" s="34" t="s">
        <v>22</v>
      </c>
      <c r="I97" s="16">
        <f>INTERCEPT(I93:I94,H93:H94)</f>
        <v>35.670391140324405</v>
      </c>
      <c r="J97" s="16">
        <f>INTERCEPT(J93:J94,H93:H94)</f>
        <v>3.5357142857142847</v>
      </c>
    </row>
    <row r="98" spans="1:10" s="16" customFormat="1" x14ac:dyDescent="0.25">
      <c r="A98" s="64"/>
      <c r="B98" s="16">
        <f t="shared" si="5"/>
        <v>25</v>
      </c>
      <c r="C98" s="16">
        <f t="shared" si="6"/>
        <v>11.520204895650728</v>
      </c>
      <c r="D98" s="16">
        <f t="shared" si="7"/>
        <v>-2.3571428571428563</v>
      </c>
      <c r="E98" s="16">
        <f t="shared" si="8"/>
        <v>-13.877347752793584</v>
      </c>
      <c r="F98" s="16">
        <f t="shared" si="9"/>
        <v>0</v>
      </c>
      <c r="G98" s="67"/>
      <c r="H98" s="68" t="s">
        <v>48</v>
      </c>
      <c r="I98" s="68"/>
      <c r="J98" s="68"/>
    </row>
    <row r="99" spans="1:10" s="16" customFormat="1" x14ac:dyDescent="0.25">
      <c r="A99" s="64"/>
      <c r="B99" s="16">
        <f t="shared" si="5"/>
        <v>35</v>
      </c>
      <c r="C99" s="16">
        <f t="shared" si="6"/>
        <v>11.469874862317354</v>
      </c>
      <c r="D99" s="16">
        <f t="shared" si="7"/>
        <v>-4.7142857142857135</v>
      </c>
      <c r="E99" s="16">
        <f t="shared" si="8"/>
        <v>-16.18416057660307</v>
      </c>
      <c r="F99" s="16">
        <f t="shared" si="9"/>
        <v>1</v>
      </c>
      <c r="G99" s="67"/>
      <c r="H99" s="68" t="s">
        <v>49</v>
      </c>
      <c r="I99" s="68"/>
      <c r="J99" s="43">
        <f>(J96*I97-I96*J97)/(J96-I96)</f>
        <v>7.2869402413970965</v>
      </c>
    </row>
    <row r="100" spans="1:10" s="16" customFormat="1" x14ac:dyDescent="0.25">
      <c r="A100" s="64"/>
      <c r="B100" s="16">
        <f t="shared" si="5"/>
        <v>0</v>
      </c>
      <c r="C100" s="16">
        <f t="shared" si="6"/>
        <v>0</v>
      </c>
      <c r="D100" s="16">
        <f t="shared" si="7"/>
        <v>3.535714285714286</v>
      </c>
      <c r="E100" s="16">
        <f t="shared" si="8"/>
        <v>3.535714285714286</v>
      </c>
      <c r="F100" s="16">
        <f>F89</f>
        <v>0</v>
      </c>
      <c r="G100" s="67"/>
      <c r="H100" s="68" t="s">
        <v>50</v>
      </c>
      <c r="I100" s="68"/>
      <c r="J100" s="43">
        <f>(J99-J97)/J96</f>
        <v>-15.914291933199804</v>
      </c>
    </row>
    <row r="101" spans="1:10" s="16" customFormat="1" ht="15" customHeight="1" x14ac:dyDescent="0.25">
      <c r="A101" s="64" t="s">
        <v>52</v>
      </c>
      <c r="B101" s="65" t="s">
        <v>51</v>
      </c>
      <c r="C101" s="65"/>
      <c r="D101" s="65"/>
      <c r="E101" s="65"/>
      <c r="F101" s="65"/>
      <c r="G101" s="65"/>
      <c r="H101" s="65"/>
      <c r="I101" s="65"/>
      <c r="J101" s="65"/>
    </row>
    <row r="102" spans="1:10" s="16" customFormat="1" ht="15" customHeight="1" x14ac:dyDescent="0.25">
      <c r="A102" s="64"/>
      <c r="B102" s="19" t="s">
        <v>28</v>
      </c>
      <c r="C102" s="34" t="s">
        <v>12</v>
      </c>
      <c r="D102" s="35" t="s">
        <v>13</v>
      </c>
      <c r="E102" s="68"/>
      <c r="F102" s="68"/>
      <c r="G102" s="68"/>
      <c r="H102" s="68"/>
      <c r="I102" s="68"/>
      <c r="J102" s="68"/>
    </row>
    <row r="103" spans="1:10" s="16" customFormat="1" ht="15" customHeight="1" x14ac:dyDescent="0.25">
      <c r="A103" s="64"/>
      <c r="B103" s="34">
        <v>1</v>
      </c>
      <c r="C103" s="34">
        <f>G66-0.01</f>
        <v>-13.01</v>
      </c>
      <c r="D103" s="35">
        <f>H66</f>
        <v>6.6000000000000005</v>
      </c>
      <c r="E103" s="68"/>
      <c r="F103" s="68"/>
      <c r="G103" s="68"/>
      <c r="H103" s="68"/>
      <c r="I103" s="68"/>
      <c r="J103" s="68"/>
    </row>
    <row r="104" spans="1:10" s="16" customFormat="1" ht="15" customHeight="1" x14ac:dyDescent="0.25">
      <c r="A104" s="64"/>
      <c r="B104" s="34">
        <v>2</v>
      </c>
      <c r="C104" s="34">
        <f>G67</f>
        <v>-13</v>
      </c>
      <c r="D104" s="34">
        <f>H67</f>
        <v>0</v>
      </c>
      <c r="E104" s="68"/>
      <c r="F104" s="68"/>
      <c r="G104" s="68"/>
      <c r="H104" s="68"/>
      <c r="I104" s="68"/>
      <c r="J104" s="68"/>
    </row>
    <row r="105" spans="1:10" s="16" customFormat="1" ht="15.75" customHeight="1" x14ac:dyDescent="0.25">
      <c r="A105" s="64"/>
      <c r="B105" s="36"/>
      <c r="C105" s="36" t="s">
        <v>16</v>
      </c>
      <c r="D105" s="36" t="s">
        <v>17</v>
      </c>
      <c r="E105" s="68"/>
      <c r="F105" s="68"/>
      <c r="G105" s="68"/>
      <c r="H105" s="68"/>
      <c r="I105" s="68"/>
      <c r="J105" s="68"/>
    </row>
    <row r="106" spans="1:10" s="16" customFormat="1" ht="15.75" customHeight="1" x14ac:dyDescent="0.25">
      <c r="A106" s="64"/>
      <c r="B106" s="19" t="s">
        <v>29</v>
      </c>
      <c r="C106" s="44" cm="1">
        <f t="array" ref="C106:D106">LINEST(D103:D104,C103:C104,1)</f>
        <v>-660.00000000001398</v>
      </c>
      <c r="D106" s="38">
        <v>-8580.0000000001819</v>
      </c>
      <c r="E106" s="68"/>
      <c r="F106" s="68"/>
      <c r="G106" s="68"/>
      <c r="H106" s="68"/>
      <c r="I106" s="68"/>
      <c r="J106" s="68"/>
    </row>
    <row r="107" spans="1:10" s="16" customFormat="1" ht="15" customHeight="1" x14ac:dyDescent="0.25">
      <c r="A107" s="64"/>
      <c r="B107" s="68" t="s">
        <v>39</v>
      </c>
      <c r="C107" s="68"/>
      <c r="D107" s="68"/>
      <c r="E107" s="68"/>
      <c r="F107" s="68"/>
      <c r="G107" s="68"/>
      <c r="H107" s="68"/>
      <c r="I107" s="68"/>
      <c r="J107" s="68"/>
    </row>
    <row r="108" spans="1:10" s="16" customFormat="1" ht="15" customHeight="1" x14ac:dyDescent="0.25">
      <c r="A108" s="64"/>
      <c r="B108" s="16" t="s">
        <v>41</v>
      </c>
      <c r="C108" s="16" t="s">
        <v>42</v>
      </c>
      <c r="D108" s="16" t="s">
        <v>13</v>
      </c>
      <c r="E108" s="16" t="s">
        <v>18</v>
      </c>
      <c r="F108" s="16" t="s">
        <v>19</v>
      </c>
      <c r="G108" s="16" t="s">
        <v>43</v>
      </c>
      <c r="H108" s="68" t="s">
        <v>44</v>
      </c>
      <c r="I108" s="68"/>
      <c r="J108" s="68"/>
    </row>
    <row r="109" spans="1:10" s="16" customFormat="1" ht="15" customHeight="1" x14ac:dyDescent="0.25">
      <c r="A109" s="64"/>
      <c r="B109" s="16">
        <f>B53</f>
        <v>-20</v>
      </c>
      <c r="C109" s="16">
        <f>C53</f>
        <v>0</v>
      </c>
      <c r="D109" s="16">
        <f>$C$106*B109+$D$106</f>
        <v>4620.0000000000982</v>
      </c>
      <c r="E109" s="16">
        <f t="shared" ref="E109:E117" si="10">D109-C109</f>
        <v>4620.0000000000982</v>
      </c>
      <c r="F109" s="16">
        <f>IF(SIGN(E109*E110)=1,0,1)</f>
        <v>0</v>
      </c>
      <c r="G109" s="67">
        <f>MATCH(1,F109:F117,0)</f>
        <v>2</v>
      </c>
      <c r="H109" s="16" t="s">
        <v>12</v>
      </c>
      <c r="I109" s="16" t="s">
        <v>45</v>
      </c>
      <c r="J109" s="16" t="s">
        <v>46</v>
      </c>
    </row>
    <row r="110" spans="1:10" s="16" customFormat="1" ht="15" customHeight="1" x14ac:dyDescent="0.25">
      <c r="A110" s="64"/>
      <c r="B110" s="16">
        <f t="shared" ref="B110:C117" si="11">B54</f>
        <v>-15</v>
      </c>
      <c r="C110" s="16">
        <f t="shared" si="11"/>
        <v>2.9175977850811008</v>
      </c>
      <c r="D110" s="16">
        <f>$C$106*B110+$D$106</f>
        <v>1320.0000000000273</v>
      </c>
      <c r="E110" s="16">
        <f t="shared" si="10"/>
        <v>1317.0824022149461</v>
      </c>
      <c r="F110" s="16">
        <f t="shared" ref="F110:F116" si="12">IF(SIGN(E110*E111)=1,0,1)</f>
        <v>1</v>
      </c>
      <c r="G110" s="67"/>
      <c r="H110" s="16">
        <f>INDEX(B109:B117,G109)</f>
        <v>-15</v>
      </c>
      <c r="I110" s="16">
        <f>INDEX(C109:C117,G109)</f>
        <v>2.9175977850811008</v>
      </c>
      <c r="J110" s="16">
        <f>INDEX(D109:D117,G109)</f>
        <v>1320.0000000000273</v>
      </c>
    </row>
    <row r="111" spans="1:10" s="16" customFormat="1" ht="15" customHeight="1" x14ac:dyDescent="0.25">
      <c r="A111" s="64"/>
      <c r="B111" s="16">
        <f t="shared" si="11"/>
        <v>-7</v>
      </c>
      <c r="C111" s="16">
        <f t="shared" si="11"/>
        <v>4.1281094256188684</v>
      </c>
      <c r="D111" s="16">
        <f t="shared" ref="D111:D117" si="13">$C$106*B111+$D$106</f>
        <v>-3960.0000000000837</v>
      </c>
      <c r="E111" s="16">
        <f t="shared" si="10"/>
        <v>-3964.1281094257024</v>
      </c>
      <c r="F111" s="16">
        <f t="shared" si="12"/>
        <v>0</v>
      </c>
      <c r="G111" s="67"/>
      <c r="H111" s="16">
        <f>INDEX(B109:B117,G109+1)</f>
        <v>-7</v>
      </c>
      <c r="I111" s="16">
        <f>INDEX(C109:C117,G109+1)</f>
        <v>4.1281094256188684</v>
      </c>
      <c r="J111" s="16">
        <f>INDEX(D109:D117,G109+1)</f>
        <v>-3960.0000000000837</v>
      </c>
    </row>
    <row r="112" spans="1:10" s="16" customFormat="1" ht="15" customHeight="1" x14ac:dyDescent="0.25">
      <c r="A112" s="64"/>
      <c r="B112" s="16">
        <f t="shared" si="11"/>
        <v>2</v>
      </c>
      <c r="C112" s="16">
        <f t="shared" si="11"/>
        <v>4.7007904282992801</v>
      </c>
      <c r="D112" s="16">
        <f t="shared" si="13"/>
        <v>-9900.0000000002092</v>
      </c>
      <c r="E112" s="16">
        <f t="shared" si="10"/>
        <v>-9904.7007904285092</v>
      </c>
      <c r="F112" s="16">
        <f t="shared" si="12"/>
        <v>0</v>
      </c>
      <c r="G112" s="67"/>
      <c r="H112" s="68" t="s">
        <v>47</v>
      </c>
      <c r="I112" s="68"/>
      <c r="J112" s="68"/>
    </row>
    <row r="113" spans="1:11" s="16" customFormat="1" ht="15" customHeight="1" x14ac:dyDescent="0.25">
      <c r="A113" s="64"/>
      <c r="B113" s="16">
        <f t="shared" si="11"/>
        <v>7</v>
      </c>
      <c r="C113" s="16">
        <f t="shared" si="11"/>
        <v>5.7442538509324228</v>
      </c>
      <c r="D113" s="16">
        <f>$C$106*B113+$D$106</f>
        <v>-13200.00000000028</v>
      </c>
      <c r="E113" s="16">
        <f t="shared" si="10"/>
        <v>-13205.744253851213</v>
      </c>
      <c r="F113" s="16">
        <f t="shared" si="12"/>
        <v>0</v>
      </c>
      <c r="G113" s="67"/>
      <c r="H113" s="34" t="s">
        <v>21</v>
      </c>
      <c r="I113" s="16">
        <f>SLOPE(I110:I111,H110:H111)</f>
        <v>0.15131395506722095</v>
      </c>
      <c r="J113" s="16">
        <f>SLOPE(J110:J111,H110:H111)</f>
        <v>-660.00000000001387</v>
      </c>
    </row>
    <row r="114" spans="1:11" s="16" customFormat="1" ht="15" customHeight="1" x14ac:dyDescent="0.25">
      <c r="A114" s="64"/>
      <c r="B114" s="16">
        <f t="shared" si="11"/>
        <v>14</v>
      </c>
      <c r="C114" s="16">
        <f t="shared" si="11"/>
        <v>5.9222781070058268</v>
      </c>
      <c r="D114" s="16">
        <f t="shared" si="13"/>
        <v>-17820.000000000378</v>
      </c>
      <c r="E114" s="16">
        <f t="shared" si="10"/>
        <v>-17825.922278107384</v>
      </c>
      <c r="F114" s="16">
        <f t="shared" si="12"/>
        <v>0</v>
      </c>
      <c r="G114" s="67"/>
      <c r="H114" s="34" t="s">
        <v>22</v>
      </c>
      <c r="I114" s="16">
        <f>INTERCEPT(I110:I111,H110:H111)</f>
        <v>5.1873071110894156</v>
      </c>
      <c r="J114" s="16">
        <f>INTERCEPT(J110:J111,H110:H111)</f>
        <v>-8580.0000000001819</v>
      </c>
    </row>
    <row r="115" spans="1:11" s="16" customFormat="1" ht="15.75" customHeight="1" x14ac:dyDescent="0.25">
      <c r="A115" s="64"/>
      <c r="B115" s="16">
        <f t="shared" si="11"/>
        <v>25</v>
      </c>
      <c r="C115" s="16">
        <f t="shared" si="11"/>
        <v>5.5202048956507275</v>
      </c>
      <c r="D115" s="16">
        <f t="shared" si="13"/>
        <v>-25080.000000000531</v>
      </c>
      <c r="E115" s="16">
        <f t="shared" si="10"/>
        <v>-25085.52020489618</v>
      </c>
      <c r="F115" s="16">
        <f t="shared" si="12"/>
        <v>0</v>
      </c>
      <c r="G115" s="67"/>
      <c r="H115" s="68" t="s">
        <v>48</v>
      </c>
      <c r="I115" s="68"/>
      <c r="J115" s="68"/>
      <c r="K115" s="45" t="s">
        <v>53</v>
      </c>
    </row>
    <row r="116" spans="1:11" s="16" customFormat="1" ht="15" customHeight="1" x14ac:dyDescent="0.25">
      <c r="A116" s="64"/>
      <c r="B116" s="16">
        <f t="shared" si="11"/>
        <v>35</v>
      </c>
      <c r="C116" s="16">
        <f t="shared" si="11"/>
        <v>5.4698748623173543</v>
      </c>
      <c r="D116" s="16">
        <f t="shared" si="13"/>
        <v>-31680.000000000673</v>
      </c>
      <c r="E116" s="16">
        <f t="shared" si="10"/>
        <v>-31685.469874862989</v>
      </c>
      <c r="F116" s="16">
        <f t="shared" si="12"/>
        <v>0</v>
      </c>
      <c r="G116" s="67"/>
      <c r="H116" s="68" t="s">
        <v>50</v>
      </c>
      <c r="I116" s="68"/>
      <c r="J116" s="43">
        <f>(J113*I114-I113*J114)/(J113-I113)</f>
        <v>3.2194875840039892</v>
      </c>
      <c r="K116" s="16">
        <f>J116</f>
        <v>3.2194875840039892</v>
      </c>
    </row>
    <row r="117" spans="1:11" s="16" customFormat="1" ht="15.75" customHeight="1" x14ac:dyDescent="0.25">
      <c r="A117" s="64"/>
      <c r="B117" s="16">
        <f t="shared" si="11"/>
        <v>0</v>
      </c>
      <c r="C117" s="16">
        <f t="shared" si="11"/>
        <v>0</v>
      </c>
      <c r="D117" s="16">
        <f t="shared" si="13"/>
        <v>-8580.0000000001819</v>
      </c>
      <c r="E117" s="16">
        <f t="shared" si="10"/>
        <v>-8580.0000000001819</v>
      </c>
      <c r="F117" s="16">
        <f>F89</f>
        <v>0</v>
      </c>
      <c r="G117" s="67"/>
      <c r="H117" s="68" t="s">
        <v>49</v>
      </c>
      <c r="I117" s="68"/>
      <c r="J117" s="43">
        <f>ROUND((J116-J114)/J113,1)</f>
        <v>-13</v>
      </c>
      <c r="K117" s="33">
        <f>G63</f>
        <v>-15</v>
      </c>
    </row>
    <row r="118" spans="1:11" s="16" customFormat="1" ht="15" customHeight="1" x14ac:dyDescent="0.25">
      <c r="A118" s="64"/>
      <c r="B118" s="68" t="s">
        <v>40</v>
      </c>
      <c r="C118" s="68"/>
      <c r="D118" s="68"/>
      <c r="E118" s="68"/>
      <c r="F118" s="68"/>
      <c r="G118" s="68"/>
      <c r="H118" s="68"/>
      <c r="I118" s="68"/>
      <c r="J118" s="68"/>
    </row>
    <row r="119" spans="1:11" s="16" customFormat="1" ht="15" customHeight="1" x14ac:dyDescent="0.25">
      <c r="A119" s="64"/>
      <c r="B119" s="16" t="s">
        <v>41</v>
      </c>
      <c r="C119" s="16" t="s">
        <v>42</v>
      </c>
      <c r="D119" s="16" t="s">
        <v>13</v>
      </c>
      <c r="E119" s="16" t="s">
        <v>18</v>
      </c>
      <c r="F119" s="16" t="s">
        <v>19</v>
      </c>
      <c r="G119" s="16" t="s">
        <v>43</v>
      </c>
      <c r="H119" s="68" t="s">
        <v>44</v>
      </c>
      <c r="I119" s="68"/>
      <c r="J119" s="68"/>
    </row>
    <row r="120" spans="1:11" s="16" customFormat="1" ht="15" customHeight="1" x14ac:dyDescent="0.25">
      <c r="A120" s="64"/>
      <c r="B120" s="16">
        <f>B109</f>
        <v>-20</v>
      </c>
      <c r="C120" s="16">
        <f>D53</f>
        <v>0</v>
      </c>
      <c r="D120" s="16">
        <f>$C$106*B120+$D$106</f>
        <v>4620.0000000000982</v>
      </c>
      <c r="E120" s="16">
        <f>D120-C120</f>
        <v>4620.0000000000982</v>
      </c>
      <c r="F120" s="16">
        <f>IF(SIGN(E120*E121)=1,0,1)</f>
        <v>0</v>
      </c>
      <c r="G120" s="67">
        <f>MATCH(1,F120:F128,0)</f>
        <v>2</v>
      </c>
      <c r="H120" s="16" t="s">
        <v>12</v>
      </c>
      <c r="I120" s="16" t="s">
        <v>45</v>
      </c>
      <c r="J120" s="16" t="s">
        <v>46</v>
      </c>
    </row>
    <row r="121" spans="1:11" s="16" customFormat="1" ht="15" customHeight="1" x14ac:dyDescent="0.25">
      <c r="A121" s="64"/>
      <c r="B121" s="16">
        <f t="shared" ref="B121:B128" si="14">B110</f>
        <v>-15</v>
      </c>
      <c r="C121" s="16">
        <f t="shared" ref="C121:C128" si="15">D54</f>
        <v>8.9175977850811012</v>
      </c>
      <c r="D121" s="16">
        <f t="shared" ref="D121:D128" si="16">$C$106*B121+$D$106</f>
        <v>1320.0000000000273</v>
      </c>
      <c r="E121" s="16">
        <f t="shared" ref="E121:E128" si="17">D121-C121</f>
        <v>1311.0824022149461</v>
      </c>
      <c r="F121" s="16">
        <f t="shared" ref="F121:F127" si="18">IF(SIGN(E121*E122)=1,0,1)</f>
        <v>1</v>
      </c>
      <c r="G121" s="67"/>
      <c r="H121" s="16">
        <f>INDEX(B120:B128,G120)</f>
        <v>-15</v>
      </c>
      <c r="I121" s="16">
        <f>INDEX(C120:C128,G120)</f>
        <v>8.9175977850811012</v>
      </c>
      <c r="J121" s="16">
        <f>INDEX(D120:D128,G120)</f>
        <v>1320.0000000000273</v>
      </c>
    </row>
    <row r="122" spans="1:11" s="16" customFormat="1" ht="15" customHeight="1" x14ac:dyDescent="0.25">
      <c r="A122" s="64"/>
      <c r="B122" s="16">
        <f t="shared" si="14"/>
        <v>-7</v>
      </c>
      <c r="C122" s="16">
        <f t="shared" si="15"/>
        <v>10.128109425618868</v>
      </c>
      <c r="D122" s="16">
        <f t="shared" si="16"/>
        <v>-3960.0000000000837</v>
      </c>
      <c r="E122" s="16">
        <f t="shared" si="17"/>
        <v>-3970.1281094257024</v>
      </c>
      <c r="F122" s="16">
        <f t="shared" si="18"/>
        <v>0</v>
      </c>
      <c r="G122" s="67"/>
      <c r="H122" s="16">
        <f>INDEX(B120:B128,G120+1)</f>
        <v>-7</v>
      </c>
      <c r="I122" s="16">
        <f>INDEX(C120:C128,G120+1)</f>
        <v>10.128109425618868</v>
      </c>
      <c r="J122" s="16">
        <f>INDEX(D120:D128,G120+1)</f>
        <v>-3960.0000000000837</v>
      </c>
    </row>
    <row r="123" spans="1:11" s="16" customFormat="1" ht="15" customHeight="1" x14ac:dyDescent="0.25">
      <c r="A123" s="64"/>
      <c r="B123" s="16">
        <f t="shared" si="14"/>
        <v>2</v>
      </c>
      <c r="C123" s="16">
        <f t="shared" si="15"/>
        <v>10.70079042829928</v>
      </c>
      <c r="D123" s="16">
        <f t="shared" si="16"/>
        <v>-9900.0000000002092</v>
      </c>
      <c r="E123" s="16">
        <f t="shared" si="17"/>
        <v>-9910.7007904285092</v>
      </c>
      <c r="F123" s="16">
        <f t="shared" si="18"/>
        <v>0</v>
      </c>
      <c r="G123" s="67"/>
      <c r="H123" s="68" t="s">
        <v>47</v>
      </c>
      <c r="I123" s="68"/>
      <c r="J123" s="68"/>
    </row>
    <row r="124" spans="1:11" s="16" customFormat="1" ht="15" customHeight="1" x14ac:dyDescent="0.25">
      <c r="A124" s="64"/>
      <c r="B124" s="16">
        <f t="shared" si="14"/>
        <v>7</v>
      </c>
      <c r="C124" s="16">
        <f t="shared" si="15"/>
        <v>11.744253850932424</v>
      </c>
      <c r="D124" s="16">
        <f t="shared" si="16"/>
        <v>-13200.00000000028</v>
      </c>
      <c r="E124" s="16">
        <f t="shared" si="17"/>
        <v>-13211.744253851213</v>
      </c>
      <c r="F124" s="16">
        <f t="shared" si="18"/>
        <v>0</v>
      </c>
      <c r="G124" s="67"/>
      <c r="H124" s="34" t="s">
        <v>21</v>
      </c>
      <c r="I124" s="16">
        <f>SLOPE(I121:I122,H121:H122)</f>
        <v>0.1513139550672209</v>
      </c>
      <c r="J124" s="16">
        <f>SLOPE(J121:J122,H121:H122)</f>
        <v>-660.00000000001387</v>
      </c>
    </row>
    <row r="125" spans="1:11" s="16" customFormat="1" ht="15" customHeight="1" x14ac:dyDescent="0.25">
      <c r="A125" s="64"/>
      <c r="B125" s="16">
        <f t="shared" si="14"/>
        <v>14</v>
      </c>
      <c r="C125" s="16">
        <f t="shared" si="15"/>
        <v>11.922278107005827</v>
      </c>
      <c r="D125" s="16">
        <f t="shared" si="16"/>
        <v>-17820.000000000378</v>
      </c>
      <c r="E125" s="16">
        <f>D125-C125</f>
        <v>-17831.922278107384</v>
      </c>
      <c r="F125" s="16">
        <f>IF(SIGN(E125*E126)=1,0,1)</f>
        <v>0</v>
      </c>
      <c r="G125" s="67"/>
      <c r="H125" s="34" t="s">
        <v>22</v>
      </c>
      <c r="I125" s="16">
        <f>INTERCEPT(I121:I122,H121:H122)</f>
        <v>11.187307111089414</v>
      </c>
      <c r="J125" s="16">
        <f>INTERCEPT(J121:J122,H121:H122)</f>
        <v>-8580.0000000001819</v>
      </c>
    </row>
    <row r="126" spans="1:11" s="16" customFormat="1" ht="15.75" customHeight="1" x14ac:dyDescent="0.25">
      <c r="A126" s="64"/>
      <c r="B126" s="16">
        <f t="shared" si="14"/>
        <v>25</v>
      </c>
      <c r="C126" s="16">
        <f t="shared" si="15"/>
        <v>11.520204895650728</v>
      </c>
      <c r="D126" s="16">
        <f t="shared" si="16"/>
        <v>-25080.000000000531</v>
      </c>
      <c r="E126" s="16">
        <f t="shared" si="17"/>
        <v>-25091.52020489618</v>
      </c>
      <c r="F126" s="16">
        <f t="shared" si="18"/>
        <v>0</v>
      </c>
      <c r="G126" s="67"/>
      <c r="H126" s="68" t="s">
        <v>48</v>
      </c>
      <c r="I126" s="68"/>
      <c r="J126" s="68"/>
      <c r="K126" s="45" t="s">
        <v>53</v>
      </c>
    </row>
    <row r="127" spans="1:11" s="16" customFormat="1" x14ac:dyDescent="0.25">
      <c r="A127" s="64"/>
      <c r="B127" s="16">
        <f t="shared" si="14"/>
        <v>35</v>
      </c>
      <c r="C127" s="16">
        <f t="shared" si="15"/>
        <v>11.469874862317354</v>
      </c>
      <c r="D127" s="16">
        <f t="shared" si="16"/>
        <v>-31680.000000000673</v>
      </c>
      <c r="E127" s="16">
        <f t="shared" si="17"/>
        <v>-31691.469874862989</v>
      </c>
      <c r="F127" s="16">
        <f t="shared" si="18"/>
        <v>0</v>
      </c>
      <c r="G127" s="67"/>
      <c r="H127" s="68" t="s">
        <v>50</v>
      </c>
      <c r="I127" s="68"/>
      <c r="J127" s="43">
        <f>(J124*I125-I124*J125)/(J124-I124)</f>
        <v>9.218112317892702</v>
      </c>
      <c r="K127" s="16">
        <f>J127</f>
        <v>9.218112317892702</v>
      </c>
    </row>
    <row r="128" spans="1:11" s="16" customFormat="1" x14ac:dyDescent="0.25">
      <c r="A128" s="64"/>
      <c r="B128" s="16">
        <f t="shared" si="14"/>
        <v>0</v>
      </c>
      <c r="C128" s="16">
        <f t="shared" si="15"/>
        <v>0</v>
      </c>
      <c r="D128" s="16">
        <f t="shared" si="16"/>
        <v>-8580.0000000001819</v>
      </c>
      <c r="E128" s="16">
        <f t="shared" si="17"/>
        <v>-8580.0000000001819</v>
      </c>
      <c r="F128" s="16">
        <f>F89</f>
        <v>0</v>
      </c>
      <c r="G128" s="67"/>
      <c r="H128" s="68" t="s">
        <v>49</v>
      </c>
      <c r="I128" s="68"/>
      <c r="J128" s="43">
        <f>ROUND((J127-J125)/J124,1)</f>
        <v>-13</v>
      </c>
      <c r="K128" s="33">
        <f>G63</f>
        <v>-15</v>
      </c>
    </row>
    <row r="129" s="16" customFormat="1" x14ac:dyDescent="0.25"/>
    <row r="130" s="16" customFormat="1" x14ac:dyDescent="0.25"/>
    <row r="131" s="16" customFormat="1" x14ac:dyDescent="0.25"/>
    <row r="132" s="16" customFormat="1" x14ac:dyDescent="0.25"/>
    <row r="133" s="16" customFormat="1" x14ac:dyDescent="0.25"/>
    <row r="134" s="16" customFormat="1" x14ac:dyDescent="0.25"/>
    <row r="135" s="16" customFormat="1" x14ac:dyDescent="0.25"/>
    <row r="136" s="16" customFormat="1" x14ac:dyDescent="0.25"/>
    <row r="137" s="16" customFormat="1" x14ac:dyDescent="0.25"/>
    <row r="138" s="16" customFormat="1" x14ac:dyDescent="0.25"/>
    <row r="139" s="16" customFormat="1" x14ac:dyDescent="0.25"/>
    <row r="140" s="16" customFormat="1" x14ac:dyDescent="0.25"/>
    <row r="141" s="16" customFormat="1" x14ac:dyDescent="0.25"/>
    <row r="142" s="16" customFormat="1" x14ac:dyDescent="0.25"/>
    <row r="143" s="16" customFormat="1" x14ac:dyDescent="0.25"/>
    <row r="144" s="16" customFormat="1" x14ac:dyDescent="0.25"/>
    <row r="145" s="16" customFormat="1" x14ac:dyDescent="0.25"/>
    <row r="146" s="16" customFormat="1" x14ac:dyDescent="0.25"/>
    <row r="147" s="16" customFormat="1" x14ac:dyDescent="0.25"/>
    <row r="148" s="16" customFormat="1" x14ac:dyDescent="0.25"/>
    <row r="149" s="16" customFormat="1" x14ac:dyDescent="0.25"/>
    <row r="150" s="16" customFormat="1" x14ac:dyDescent="0.25"/>
    <row r="151" s="16" customFormat="1" x14ac:dyDescent="0.25"/>
    <row r="152" s="16" customFormat="1" x14ac:dyDescent="0.25"/>
    <row r="153" s="16" customFormat="1" x14ac:dyDescent="0.25"/>
    <row r="154" s="16" customFormat="1" x14ac:dyDescent="0.25"/>
    <row r="155" s="16" customFormat="1" x14ac:dyDescent="0.25"/>
    <row r="156" s="16" customFormat="1" x14ac:dyDescent="0.25"/>
    <row r="157" s="16" customFormat="1" x14ac:dyDescent="0.25"/>
    <row r="158" s="16" customFormat="1" x14ac:dyDescent="0.25"/>
    <row r="159" s="16" customFormat="1" x14ac:dyDescent="0.25"/>
    <row r="160" s="16" customFormat="1" x14ac:dyDescent="0.25"/>
    <row r="161" s="16" customFormat="1" x14ac:dyDescent="0.25"/>
    <row r="162" s="16" customFormat="1" x14ac:dyDescent="0.25"/>
    <row r="163" s="16" customFormat="1" x14ac:dyDescent="0.25"/>
    <row r="164" s="16" customFormat="1" x14ac:dyDescent="0.25"/>
    <row r="165" s="16" customFormat="1" x14ac:dyDescent="0.25"/>
    <row r="166" s="16" customFormat="1" x14ac:dyDescent="0.25"/>
    <row r="167" s="16" customFormat="1" x14ac:dyDescent="0.25"/>
    <row r="168" s="16" customFormat="1" x14ac:dyDescent="0.25"/>
    <row r="169" s="16" customFormat="1" x14ac:dyDescent="0.25"/>
    <row r="170" s="16" customFormat="1" x14ac:dyDescent="0.25"/>
    <row r="171" s="16" customFormat="1" x14ac:dyDescent="0.25"/>
    <row r="172" s="16" customFormat="1" x14ac:dyDescent="0.25"/>
    <row r="173" s="16" customFormat="1" x14ac:dyDescent="0.25"/>
    <row r="174" s="16" customFormat="1" x14ac:dyDescent="0.25"/>
    <row r="175" s="16" customFormat="1" x14ac:dyDescent="0.25"/>
    <row r="176" s="16" customFormat="1" x14ac:dyDescent="0.25"/>
    <row r="177" s="16" customFormat="1" x14ac:dyDescent="0.25"/>
    <row r="178" s="16" customFormat="1" x14ac:dyDescent="0.25"/>
    <row r="179" s="16" customFormat="1" x14ac:dyDescent="0.25"/>
    <row r="180" s="16" customFormat="1" x14ac:dyDescent="0.25"/>
    <row r="181" s="16" customFormat="1" x14ac:dyDescent="0.25"/>
    <row r="182" s="16" customFormat="1" x14ac:dyDescent="0.25"/>
    <row r="183" s="16" customFormat="1" x14ac:dyDescent="0.25"/>
    <row r="184" s="16" customFormat="1" x14ac:dyDescent="0.25"/>
    <row r="185" s="16" customFormat="1" x14ac:dyDescent="0.25"/>
    <row r="186" s="16" customFormat="1" x14ac:dyDescent="0.25"/>
    <row r="187" s="16" customFormat="1" x14ac:dyDescent="0.25"/>
    <row r="188" s="16" customFormat="1" x14ac:dyDescent="0.25"/>
    <row r="189" s="16" customFormat="1" x14ac:dyDescent="0.25"/>
    <row r="190" s="16" customFormat="1" x14ac:dyDescent="0.25"/>
    <row r="191" s="16" customFormat="1" x14ac:dyDescent="0.25"/>
    <row r="192" s="16" customFormat="1" x14ac:dyDescent="0.25"/>
    <row r="193" s="16" customFormat="1" x14ac:dyDescent="0.25"/>
    <row r="194" s="16" customFormat="1" x14ac:dyDescent="0.25"/>
    <row r="195" s="16" customFormat="1" x14ac:dyDescent="0.25"/>
    <row r="196" s="16" customFormat="1" x14ac:dyDescent="0.25"/>
    <row r="197" s="16" customFormat="1" x14ac:dyDescent="0.25"/>
    <row r="198" s="16" customFormat="1" x14ac:dyDescent="0.25"/>
    <row r="199" s="16" customFormat="1" x14ac:dyDescent="0.25"/>
    <row r="200" s="16" customFormat="1" x14ac:dyDescent="0.25"/>
    <row r="201" s="16" customFormat="1" x14ac:dyDescent="0.25"/>
    <row r="202" s="16" customFormat="1" x14ac:dyDescent="0.25"/>
    <row r="203" s="16" customFormat="1" x14ac:dyDescent="0.25"/>
    <row r="204" s="16" customFormat="1" x14ac:dyDescent="0.25"/>
    <row r="205" s="16" customFormat="1" x14ac:dyDescent="0.25"/>
    <row r="206" s="16" customFormat="1" x14ac:dyDescent="0.25"/>
    <row r="207" s="16" customFormat="1" x14ac:dyDescent="0.25"/>
    <row r="208" s="16" customFormat="1" x14ac:dyDescent="0.25"/>
    <row r="209" s="16" customFormat="1" x14ac:dyDescent="0.25"/>
    <row r="210" s="16" customFormat="1" x14ac:dyDescent="0.25"/>
    <row r="211" s="16" customFormat="1" x14ac:dyDescent="0.25"/>
    <row r="212" s="16" customFormat="1" x14ac:dyDescent="0.25"/>
    <row r="213" s="16" customFormat="1" x14ac:dyDescent="0.25"/>
    <row r="214" s="16" customFormat="1" x14ac:dyDescent="0.25"/>
    <row r="215" s="16" customFormat="1" x14ac:dyDescent="0.25"/>
    <row r="216" s="16" customFormat="1" x14ac:dyDescent="0.25"/>
    <row r="217" s="16" customFormat="1" x14ac:dyDescent="0.25"/>
    <row r="218" s="16" customFormat="1" x14ac:dyDescent="0.25"/>
    <row r="219" s="16" customFormat="1" x14ac:dyDescent="0.25"/>
    <row r="220" s="16" customFormat="1" x14ac:dyDescent="0.25"/>
    <row r="221" s="16" customFormat="1" x14ac:dyDescent="0.25"/>
    <row r="222" s="16" customFormat="1" x14ac:dyDescent="0.25"/>
    <row r="223" s="16" customFormat="1" x14ac:dyDescent="0.25"/>
    <row r="224" s="16" customFormat="1" x14ac:dyDescent="0.25"/>
    <row r="225" s="16" customFormat="1" x14ac:dyDescent="0.25"/>
    <row r="226" s="16" customFormat="1" x14ac:dyDescent="0.25"/>
    <row r="227" s="16" customFormat="1" x14ac:dyDescent="0.25"/>
    <row r="228" s="16" customFormat="1" x14ac:dyDescent="0.25"/>
    <row r="229" s="16" customFormat="1" x14ac:dyDescent="0.25"/>
    <row r="230" s="16" customFormat="1" x14ac:dyDescent="0.25"/>
    <row r="231" s="16" customFormat="1" x14ac:dyDescent="0.25"/>
    <row r="232" s="16" customFormat="1" x14ac:dyDescent="0.25"/>
    <row r="233" s="16" customFormat="1" x14ac:dyDescent="0.25"/>
    <row r="234" s="16" customFormat="1" x14ac:dyDescent="0.25"/>
    <row r="235" s="16" customFormat="1" x14ac:dyDescent="0.25"/>
    <row r="236" s="16" customFormat="1" x14ac:dyDescent="0.25"/>
    <row r="237" s="16" customFormat="1" x14ac:dyDescent="0.25"/>
    <row r="238" s="16" customFormat="1" x14ac:dyDescent="0.25"/>
    <row r="239" s="16" customFormat="1" x14ac:dyDescent="0.25"/>
    <row r="240" s="16" customFormat="1" x14ac:dyDescent="0.25"/>
    <row r="241" s="16" customFormat="1" x14ac:dyDescent="0.25"/>
    <row r="242" s="16" customFormat="1" x14ac:dyDescent="0.25"/>
    <row r="243" s="16" customFormat="1" x14ac:dyDescent="0.25"/>
    <row r="244" s="16" customFormat="1" x14ac:dyDescent="0.25"/>
    <row r="245" s="16" customFormat="1" x14ac:dyDescent="0.25"/>
    <row r="246" s="16" customFormat="1" x14ac:dyDescent="0.25"/>
    <row r="247" s="16" customFormat="1" x14ac:dyDescent="0.25"/>
    <row r="248" s="16" customFormat="1" x14ac:dyDescent="0.25"/>
    <row r="249" s="16" customFormat="1" x14ac:dyDescent="0.25"/>
    <row r="250" s="16" customFormat="1" x14ac:dyDescent="0.25"/>
    <row r="251" s="16" customFormat="1" x14ac:dyDescent="0.25"/>
    <row r="252" s="16" customFormat="1" x14ac:dyDescent="0.25"/>
    <row r="253" s="16" customFormat="1" x14ac:dyDescent="0.25"/>
    <row r="254" s="16" customFormat="1" x14ac:dyDescent="0.25"/>
    <row r="255" s="16" customFormat="1" x14ac:dyDescent="0.25"/>
    <row r="256" s="16" customFormat="1" x14ac:dyDescent="0.25"/>
    <row r="257" s="16" customFormat="1" x14ac:dyDescent="0.25"/>
    <row r="258" s="16" customFormat="1" x14ac:dyDescent="0.25"/>
    <row r="259" s="16" customFormat="1" x14ac:dyDescent="0.25"/>
    <row r="260" s="16" customFormat="1" x14ac:dyDescent="0.25"/>
    <row r="261" s="16" customFormat="1" x14ac:dyDescent="0.25"/>
    <row r="262" s="16" customFormat="1" x14ac:dyDescent="0.25"/>
    <row r="263" s="16" customFormat="1" x14ac:dyDescent="0.25"/>
    <row r="264" s="16" customFormat="1" x14ac:dyDescent="0.25"/>
    <row r="265" s="16" customFormat="1" x14ac:dyDescent="0.25"/>
    <row r="266" s="16" customFormat="1" x14ac:dyDescent="0.25"/>
    <row r="267" s="16" customFormat="1" x14ac:dyDescent="0.25"/>
    <row r="268" s="16" customFormat="1" x14ac:dyDescent="0.25"/>
    <row r="269" s="16" customFormat="1" x14ac:dyDescent="0.25"/>
    <row r="270" s="16" customFormat="1" x14ac:dyDescent="0.25"/>
    <row r="271" s="16" customFormat="1" x14ac:dyDescent="0.25"/>
    <row r="272" s="16" customFormat="1" x14ac:dyDescent="0.25"/>
    <row r="273" s="16" customFormat="1" x14ac:dyDescent="0.25"/>
    <row r="274" s="16" customFormat="1" x14ac:dyDescent="0.25"/>
    <row r="275" s="16" customFormat="1" x14ac:dyDescent="0.25"/>
    <row r="276" s="16" customFormat="1" x14ac:dyDescent="0.25"/>
    <row r="277" s="16" customFormat="1" x14ac:dyDescent="0.25"/>
    <row r="278" s="16" customFormat="1" x14ac:dyDescent="0.25"/>
    <row r="279" s="16" customFormat="1" x14ac:dyDescent="0.25"/>
    <row r="280" s="16" customFormat="1" x14ac:dyDescent="0.25"/>
    <row r="281" s="16" customFormat="1" x14ac:dyDescent="0.25"/>
    <row r="282" s="16" customFormat="1" x14ac:dyDescent="0.25"/>
    <row r="283" s="16" customFormat="1" x14ac:dyDescent="0.25"/>
    <row r="284" s="16" customFormat="1" x14ac:dyDescent="0.25"/>
    <row r="285" s="16" customFormat="1" x14ac:dyDescent="0.25"/>
    <row r="286" s="16" customFormat="1" x14ac:dyDescent="0.25"/>
    <row r="287" s="16" customFormat="1" x14ac:dyDescent="0.25"/>
    <row r="288" s="16" customFormat="1" x14ac:dyDescent="0.25"/>
    <row r="289" s="16" customFormat="1" x14ac:dyDescent="0.25"/>
    <row r="290" s="16" customFormat="1" x14ac:dyDescent="0.25"/>
    <row r="291" s="16" customFormat="1" x14ac:dyDescent="0.25"/>
    <row r="292" s="16" customFormat="1" x14ac:dyDescent="0.25"/>
    <row r="293" s="16" customFormat="1" x14ac:dyDescent="0.25"/>
    <row r="294" s="16" customFormat="1" x14ac:dyDescent="0.25"/>
    <row r="295" s="16" customFormat="1" x14ac:dyDescent="0.25"/>
    <row r="296" s="16" customFormat="1" x14ac:dyDescent="0.25"/>
    <row r="297" s="16" customFormat="1" x14ac:dyDescent="0.25"/>
    <row r="298" s="16" customFormat="1" x14ac:dyDescent="0.25"/>
    <row r="299" s="16" customFormat="1" x14ac:dyDescent="0.25"/>
    <row r="300" s="16" customFormat="1" x14ac:dyDescent="0.25"/>
    <row r="301" s="16" customFormat="1" x14ac:dyDescent="0.25"/>
    <row r="302" s="16" customFormat="1" x14ac:dyDescent="0.25"/>
    <row r="303" s="16" customFormat="1" x14ac:dyDescent="0.25"/>
    <row r="304" s="16" customFormat="1" x14ac:dyDescent="0.25"/>
    <row r="305" s="16" customFormat="1" x14ac:dyDescent="0.25"/>
    <row r="306" s="16" customFormat="1" x14ac:dyDescent="0.25"/>
    <row r="307" s="16" customFormat="1" x14ac:dyDescent="0.25"/>
    <row r="308" s="16" customFormat="1" x14ac:dyDescent="0.25"/>
    <row r="309" s="16" customFormat="1" x14ac:dyDescent="0.25"/>
    <row r="310" s="16" customFormat="1" x14ac:dyDescent="0.25"/>
    <row r="311" s="16" customFormat="1" x14ac:dyDescent="0.25"/>
    <row r="312" s="16" customFormat="1" x14ac:dyDescent="0.25"/>
    <row r="313" s="16" customFormat="1" x14ac:dyDescent="0.25"/>
    <row r="314" s="16" customFormat="1" x14ac:dyDescent="0.25"/>
    <row r="315" s="16" customFormat="1" x14ac:dyDescent="0.25"/>
    <row r="316" s="16" customFormat="1" x14ac:dyDescent="0.25"/>
    <row r="317" s="16" customFormat="1" x14ac:dyDescent="0.25"/>
    <row r="318" s="16" customFormat="1" x14ac:dyDescent="0.25"/>
    <row r="319" s="16" customFormat="1" x14ac:dyDescent="0.25"/>
    <row r="320" s="16" customFormat="1" x14ac:dyDescent="0.25"/>
    <row r="321" s="16" customFormat="1" x14ac:dyDescent="0.25"/>
    <row r="322" s="16" customFormat="1" x14ac:dyDescent="0.25"/>
    <row r="323" s="16" customFormat="1" x14ac:dyDescent="0.25"/>
    <row r="324" s="16" customFormat="1" x14ac:dyDescent="0.25"/>
    <row r="325" s="16" customFormat="1" x14ac:dyDescent="0.25"/>
    <row r="326" s="16" customFormat="1" x14ac:dyDescent="0.25"/>
    <row r="327" s="16" customFormat="1" x14ac:dyDescent="0.25"/>
    <row r="328" s="16" customFormat="1" x14ac:dyDescent="0.25"/>
    <row r="329" s="16" customFormat="1" x14ac:dyDescent="0.25"/>
    <row r="330" s="16" customFormat="1" x14ac:dyDescent="0.25"/>
    <row r="331" s="16" customFormat="1" x14ac:dyDescent="0.25"/>
    <row r="332" s="16" customFormat="1" x14ac:dyDescent="0.25"/>
    <row r="333" s="16" customFormat="1" x14ac:dyDescent="0.25"/>
    <row r="334" s="16" customFormat="1" x14ac:dyDescent="0.25"/>
    <row r="335" s="16" customFormat="1" x14ac:dyDescent="0.25"/>
    <row r="336" s="16" customFormat="1" x14ac:dyDescent="0.25"/>
    <row r="337" s="16" customFormat="1" x14ac:dyDescent="0.25"/>
    <row r="338" s="16" customFormat="1" x14ac:dyDescent="0.25"/>
    <row r="339" s="16" customFormat="1" x14ac:dyDescent="0.25"/>
    <row r="340" s="16" customFormat="1" x14ac:dyDescent="0.25"/>
    <row r="341" s="16" customFormat="1" x14ac:dyDescent="0.25"/>
    <row r="342" s="16" customFormat="1" x14ac:dyDescent="0.25"/>
    <row r="343" s="16" customFormat="1" x14ac:dyDescent="0.25"/>
    <row r="344" s="16" customFormat="1" x14ac:dyDescent="0.25"/>
    <row r="345" s="16" customFormat="1" x14ac:dyDescent="0.25"/>
    <row r="346" s="16" customFormat="1" x14ac:dyDescent="0.25"/>
    <row r="347" s="16" customFormat="1" x14ac:dyDescent="0.25"/>
    <row r="348" s="16" customFormat="1" x14ac:dyDescent="0.25"/>
    <row r="349" s="16" customFormat="1" x14ac:dyDescent="0.25"/>
    <row r="350" s="16" customFormat="1" x14ac:dyDescent="0.25"/>
    <row r="351" s="16" customFormat="1" x14ac:dyDescent="0.25"/>
    <row r="352" s="16" customFormat="1" x14ac:dyDescent="0.25"/>
    <row r="353" s="16" customFormat="1" x14ac:dyDescent="0.25"/>
    <row r="354" s="16" customFormat="1" x14ac:dyDescent="0.25"/>
    <row r="355" s="16" customFormat="1" x14ac:dyDescent="0.25"/>
    <row r="356" s="16" customFormat="1" x14ac:dyDescent="0.25"/>
    <row r="357" s="16" customFormat="1" x14ac:dyDescent="0.25"/>
    <row r="358" s="16" customFormat="1" x14ac:dyDescent="0.25"/>
    <row r="359" s="16" customFormat="1" x14ac:dyDescent="0.25"/>
    <row r="360" s="16" customFormat="1" x14ac:dyDescent="0.25"/>
    <row r="361" s="16" customFormat="1" x14ac:dyDescent="0.25"/>
    <row r="362" s="16" customFormat="1" x14ac:dyDescent="0.25"/>
    <row r="363" s="16" customFormat="1" x14ac:dyDescent="0.25"/>
    <row r="364" s="16" customFormat="1" x14ac:dyDescent="0.25"/>
    <row r="365" s="16" customFormat="1" x14ac:dyDescent="0.25"/>
    <row r="366" s="16" customFormat="1" x14ac:dyDescent="0.25"/>
    <row r="367" s="16" customFormat="1" x14ac:dyDescent="0.25"/>
    <row r="368" s="16" customFormat="1" x14ac:dyDescent="0.25"/>
    <row r="369" s="16" customFormat="1" x14ac:dyDescent="0.25"/>
    <row r="370" s="16" customFormat="1" x14ac:dyDescent="0.25"/>
    <row r="371" s="16" customFormat="1" x14ac:dyDescent="0.25"/>
    <row r="372" s="16" customFormat="1" x14ac:dyDescent="0.25"/>
    <row r="373" s="16" customFormat="1" x14ac:dyDescent="0.25"/>
    <row r="374" s="16" customFormat="1" x14ac:dyDescent="0.25"/>
    <row r="375" s="16" customFormat="1" x14ac:dyDescent="0.25"/>
    <row r="376" s="16" customFormat="1" x14ac:dyDescent="0.25"/>
    <row r="377" s="16" customFormat="1" x14ac:dyDescent="0.25"/>
    <row r="378" s="16" customFormat="1" x14ac:dyDescent="0.25"/>
    <row r="379" s="16" customFormat="1" x14ac:dyDescent="0.25"/>
    <row r="380" s="16" customFormat="1" x14ac:dyDescent="0.25"/>
    <row r="381" s="18" customFormat="1" x14ac:dyDescent="0.25"/>
    <row r="382" s="18" customFormat="1" x14ac:dyDescent="0.25"/>
    <row r="383" s="18" customFormat="1" x14ac:dyDescent="0.25"/>
    <row r="384" s="18" customFormat="1" x14ac:dyDescent="0.25"/>
    <row r="385" s="18" customFormat="1" x14ac:dyDescent="0.25"/>
    <row r="386" s="18" customFormat="1" x14ac:dyDescent="0.25"/>
    <row r="387" s="18" customFormat="1" x14ac:dyDescent="0.25"/>
    <row r="388" s="18" customFormat="1" x14ac:dyDescent="0.25"/>
    <row r="389" s="18" customFormat="1" x14ac:dyDescent="0.25"/>
    <row r="390" s="18" customFormat="1" x14ac:dyDescent="0.25"/>
    <row r="391" s="18" customFormat="1" x14ac:dyDescent="0.25"/>
    <row r="392" s="18" customFormat="1" x14ac:dyDescent="0.25"/>
    <row r="393" s="18" customFormat="1" x14ac:dyDescent="0.25"/>
    <row r="394" s="18" customFormat="1" x14ac:dyDescent="0.25"/>
    <row r="395" s="18" customFormat="1" x14ac:dyDescent="0.25"/>
    <row r="396" s="18" customFormat="1" x14ac:dyDescent="0.25"/>
    <row r="397" s="18" customFormat="1" x14ac:dyDescent="0.25"/>
    <row r="398" s="18" customFormat="1" x14ac:dyDescent="0.25"/>
    <row r="399" s="18" customFormat="1" x14ac:dyDescent="0.25"/>
    <row r="400" s="18" customFormat="1" x14ac:dyDescent="0.25"/>
    <row r="401" s="18" customFormat="1" x14ac:dyDescent="0.25"/>
    <row r="402" s="18" customFormat="1" x14ac:dyDescent="0.25"/>
    <row r="403" s="18" customFormat="1" x14ac:dyDescent="0.25"/>
    <row r="404" s="18" customFormat="1" x14ac:dyDescent="0.25"/>
    <row r="405" s="18" customFormat="1" x14ac:dyDescent="0.25"/>
    <row r="406" s="18" customFormat="1" x14ac:dyDescent="0.25"/>
    <row r="407" s="18" customFormat="1" x14ac:dyDescent="0.25"/>
    <row r="408" s="18" customFormat="1" x14ac:dyDescent="0.25"/>
    <row r="409" s="18" customFormat="1" x14ac:dyDescent="0.25"/>
    <row r="410" s="18" customFormat="1" x14ac:dyDescent="0.25"/>
    <row r="411" s="18" customFormat="1" x14ac:dyDescent="0.25"/>
    <row r="412" s="18" customFormat="1" x14ac:dyDescent="0.25"/>
    <row r="413" s="18" customFormat="1" x14ac:dyDescent="0.25"/>
    <row r="414" s="18" customFormat="1" x14ac:dyDescent="0.25"/>
    <row r="415" s="18" customFormat="1" x14ac:dyDescent="0.25"/>
    <row r="416" s="18" customFormat="1" x14ac:dyDescent="0.25"/>
    <row r="417" s="18" customFormat="1" x14ac:dyDescent="0.25"/>
    <row r="418" s="18" customFormat="1" x14ac:dyDescent="0.25"/>
    <row r="419" s="18" customFormat="1" x14ac:dyDescent="0.25"/>
    <row r="420" s="18" customFormat="1" x14ac:dyDescent="0.25"/>
    <row r="421" s="18" customFormat="1" x14ac:dyDescent="0.25"/>
    <row r="422" s="18" customFormat="1" x14ac:dyDescent="0.25"/>
    <row r="423" s="18" customFormat="1" x14ac:dyDescent="0.25"/>
    <row r="424" s="18" customFormat="1" x14ac:dyDescent="0.25"/>
    <row r="425" s="18" customFormat="1" x14ac:dyDescent="0.25"/>
    <row r="426" s="18" customFormat="1" x14ac:dyDescent="0.25"/>
    <row r="427" s="18" customFormat="1" x14ac:dyDescent="0.25"/>
    <row r="428" s="18" customFormat="1" x14ac:dyDescent="0.25"/>
    <row r="429" s="18" customFormat="1" x14ac:dyDescent="0.25"/>
    <row r="430" s="18" customFormat="1" x14ac:dyDescent="0.25"/>
    <row r="431" s="18" customFormat="1" x14ac:dyDescent="0.25"/>
    <row r="432" s="18" customFormat="1" x14ac:dyDescent="0.25"/>
    <row r="433" s="18" customFormat="1" x14ac:dyDescent="0.25"/>
    <row r="434" s="18" customFormat="1" x14ac:dyDescent="0.25"/>
    <row r="435" s="18" customFormat="1" x14ac:dyDescent="0.25"/>
    <row r="436" s="18" customFormat="1" x14ac:dyDescent="0.25"/>
    <row r="437" s="18" customFormat="1" x14ac:dyDescent="0.25"/>
    <row r="438" s="18" customFormat="1" x14ac:dyDescent="0.25"/>
    <row r="439" s="18" customFormat="1" x14ac:dyDescent="0.25"/>
    <row r="440" s="18" customFormat="1" x14ac:dyDescent="0.25"/>
    <row r="441" s="18" customFormat="1" x14ac:dyDescent="0.25"/>
    <row r="442" s="18" customFormat="1" x14ac:dyDescent="0.25"/>
    <row r="443" s="18" customFormat="1" x14ac:dyDescent="0.25"/>
    <row r="444" s="18" customFormat="1" x14ac:dyDescent="0.25"/>
    <row r="445" s="18" customFormat="1" x14ac:dyDescent="0.25"/>
    <row r="446" s="18" customFormat="1" x14ac:dyDescent="0.25"/>
    <row r="447" s="18" customFormat="1" x14ac:dyDescent="0.25"/>
    <row r="448" s="18" customFormat="1" x14ac:dyDescent="0.25"/>
    <row r="449" s="18" customFormat="1" x14ac:dyDescent="0.25"/>
    <row r="450" s="18" customFormat="1" x14ac:dyDescent="0.25"/>
    <row r="451" s="18" customFormat="1" x14ac:dyDescent="0.25"/>
    <row r="452" s="18" customFormat="1" x14ac:dyDescent="0.25"/>
    <row r="453" s="18" customFormat="1" x14ac:dyDescent="0.25"/>
    <row r="454" s="18" customFormat="1" x14ac:dyDescent="0.25"/>
    <row r="455" s="18" customFormat="1" x14ac:dyDescent="0.25"/>
    <row r="456" s="18" customFormat="1" x14ac:dyDescent="0.25"/>
    <row r="457" s="18" customFormat="1" x14ac:dyDescent="0.25"/>
    <row r="458" s="18" customFormat="1" x14ac:dyDescent="0.25"/>
    <row r="459" s="18" customFormat="1" x14ac:dyDescent="0.25"/>
    <row r="460" s="18" customFormat="1" x14ac:dyDescent="0.25"/>
    <row r="461" s="18" customFormat="1" x14ac:dyDescent="0.25"/>
    <row r="462" s="18" customFormat="1" x14ac:dyDescent="0.25"/>
    <row r="463" s="18" customFormat="1" x14ac:dyDescent="0.25"/>
    <row r="464" s="18" customFormat="1" x14ac:dyDescent="0.25"/>
    <row r="465" s="18" customFormat="1" x14ac:dyDescent="0.25"/>
    <row r="466" s="18" customFormat="1" x14ac:dyDescent="0.25"/>
    <row r="467" s="18" customFormat="1" x14ac:dyDescent="0.25"/>
    <row r="468" s="18" customFormat="1" x14ac:dyDescent="0.25"/>
    <row r="469" s="18" customFormat="1" x14ac:dyDescent="0.25"/>
    <row r="470" s="18" customFormat="1" x14ac:dyDescent="0.25"/>
    <row r="471" s="18" customFormat="1" x14ac:dyDescent="0.25"/>
    <row r="472" s="18" customFormat="1" x14ac:dyDescent="0.25"/>
    <row r="473" s="18" customFormat="1" x14ac:dyDescent="0.25"/>
    <row r="474" s="18" customFormat="1" x14ac:dyDescent="0.25"/>
    <row r="475" s="18" customFormat="1" x14ac:dyDescent="0.25"/>
    <row r="476" s="18" customFormat="1" x14ac:dyDescent="0.25"/>
    <row r="477" s="18" customFormat="1" x14ac:dyDescent="0.25"/>
    <row r="478" s="18" customFormat="1" x14ac:dyDescent="0.25"/>
    <row r="479" s="18" customFormat="1" x14ac:dyDescent="0.25"/>
    <row r="480" s="18" customFormat="1" x14ac:dyDescent="0.25"/>
    <row r="481" s="18" customFormat="1" x14ac:dyDescent="0.25"/>
    <row r="482" s="18" customFormat="1" x14ac:dyDescent="0.25"/>
    <row r="483" s="18" customFormat="1" x14ac:dyDescent="0.25"/>
    <row r="484" s="18" customFormat="1" x14ac:dyDescent="0.25"/>
    <row r="485" s="18" customFormat="1" x14ac:dyDescent="0.25"/>
    <row r="486" s="18" customFormat="1" x14ac:dyDescent="0.25"/>
    <row r="487" s="18" customFormat="1" x14ac:dyDescent="0.25"/>
    <row r="488" s="18" customFormat="1" x14ac:dyDescent="0.25"/>
    <row r="489" s="18" customFormat="1" x14ac:dyDescent="0.25"/>
    <row r="490" s="18" customFormat="1" x14ac:dyDescent="0.25"/>
    <row r="491" s="18" customFormat="1" x14ac:dyDescent="0.25"/>
    <row r="492" s="18" customFormat="1" x14ac:dyDescent="0.25"/>
    <row r="493" s="18" customFormat="1" x14ac:dyDescent="0.25"/>
    <row r="494" s="18" customFormat="1" x14ac:dyDescent="0.25"/>
    <row r="495" s="18" customFormat="1" x14ac:dyDescent="0.25"/>
    <row r="496" s="18" customFormat="1" x14ac:dyDescent="0.25"/>
    <row r="497" s="18" customFormat="1" x14ac:dyDescent="0.25"/>
    <row r="498" s="18" customFormat="1" x14ac:dyDescent="0.25"/>
    <row r="499" s="18" customFormat="1" x14ac:dyDescent="0.25"/>
    <row r="500" s="18" customFormat="1" x14ac:dyDescent="0.25"/>
    <row r="501" s="18" customFormat="1" x14ac:dyDescent="0.25"/>
    <row r="502" s="18" customFormat="1" x14ac:dyDescent="0.25"/>
    <row r="503" s="18" customFormat="1" x14ac:dyDescent="0.25"/>
    <row r="504" s="18" customFormat="1" x14ac:dyDescent="0.25"/>
    <row r="505" s="18" customFormat="1" x14ac:dyDescent="0.25"/>
    <row r="506" s="18" customFormat="1" x14ac:dyDescent="0.25"/>
    <row r="507" s="18" customFormat="1" x14ac:dyDescent="0.25"/>
    <row r="508" s="18" customFormat="1" x14ac:dyDescent="0.25"/>
    <row r="509" s="18" customFormat="1" x14ac:dyDescent="0.25"/>
    <row r="510" s="18" customFormat="1" x14ac:dyDescent="0.25"/>
    <row r="511" s="18" customFormat="1" x14ac:dyDescent="0.25"/>
    <row r="512" s="18" customFormat="1" x14ac:dyDescent="0.25"/>
    <row r="513" s="18" customFormat="1" x14ac:dyDescent="0.25"/>
    <row r="514" s="18" customFormat="1" x14ac:dyDescent="0.25"/>
    <row r="515" s="18" customFormat="1" x14ac:dyDescent="0.25"/>
    <row r="516" s="18" customFormat="1" x14ac:dyDescent="0.25"/>
    <row r="517" s="18" customFormat="1" x14ac:dyDescent="0.25"/>
    <row r="518" s="18" customFormat="1" x14ac:dyDescent="0.25"/>
    <row r="519" s="18" customFormat="1" x14ac:dyDescent="0.25"/>
    <row r="520" s="18" customFormat="1" x14ac:dyDescent="0.25"/>
    <row r="521" s="18" customFormat="1" x14ac:dyDescent="0.25"/>
    <row r="522" s="18" customFormat="1" x14ac:dyDescent="0.25"/>
    <row r="523" s="18" customFormat="1" x14ac:dyDescent="0.25"/>
    <row r="524" s="18" customFormat="1" x14ac:dyDescent="0.25"/>
    <row r="525" s="18" customFormat="1" x14ac:dyDescent="0.25"/>
    <row r="526" s="18" customFormat="1" x14ac:dyDescent="0.25"/>
    <row r="527" s="18" customFormat="1" x14ac:dyDescent="0.25"/>
    <row r="528" s="16" customFormat="1" x14ac:dyDescent="0.25"/>
    <row r="529" s="16" customFormat="1" x14ac:dyDescent="0.25"/>
    <row r="530" s="16" customFormat="1" x14ac:dyDescent="0.25"/>
    <row r="531" s="16" customFormat="1" x14ac:dyDescent="0.25"/>
    <row r="532" s="16" customFormat="1" x14ac:dyDescent="0.25"/>
    <row r="533" s="16" customFormat="1" x14ac:dyDescent="0.25"/>
    <row r="534" s="16" customFormat="1" x14ac:dyDescent="0.25"/>
    <row r="535" s="16" customFormat="1" x14ac:dyDescent="0.25"/>
    <row r="536" s="16" customFormat="1" x14ac:dyDescent="0.25"/>
    <row r="537" s="16" customFormat="1" x14ac:dyDescent="0.25"/>
    <row r="538" s="16" customFormat="1" x14ac:dyDescent="0.25"/>
    <row r="539" s="16" customFormat="1" x14ac:dyDescent="0.25"/>
    <row r="540" s="16" customFormat="1" x14ac:dyDescent="0.25"/>
    <row r="541" s="16" customFormat="1" x14ac:dyDescent="0.25"/>
    <row r="542" s="16" customFormat="1" x14ac:dyDescent="0.25"/>
    <row r="543" s="16" customFormat="1" x14ac:dyDescent="0.25"/>
    <row r="544" s="16" customFormat="1" x14ac:dyDescent="0.25"/>
    <row r="545" s="16" customFormat="1" x14ac:dyDescent="0.25"/>
    <row r="546" s="16" customFormat="1" x14ac:dyDescent="0.25"/>
    <row r="547" s="16" customFormat="1" x14ac:dyDescent="0.25"/>
    <row r="548" s="16" customFormat="1" x14ac:dyDescent="0.25"/>
    <row r="549" s="16" customFormat="1" x14ac:dyDescent="0.25"/>
    <row r="550" s="16" customFormat="1" x14ac:dyDescent="0.25"/>
    <row r="551" s="16" customFormat="1" x14ac:dyDescent="0.25"/>
    <row r="552" s="16" customFormat="1" x14ac:dyDescent="0.25"/>
    <row r="553" s="16" customFormat="1" x14ac:dyDescent="0.25"/>
    <row r="554" s="16" customFormat="1" x14ac:dyDescent="0.25"/>
    <row r="555" s="16" customFormat="1" x14ac:dyDescent="0.25"/>
    <row r="556" s="16" customFormat="1" x14ac:dyDescent="0.25"/>
    <row r="557" s="16" customFormat="1" x14ac:dyDescent="0.25"/>
    <row r="558" s="16" customFormat="1" x14ac:dyDescent="0.25"/>
    <row r="559" s="16" customFormat="1" x14ac:dyDescent="0.25"/>
    <row r="560" s="16" customFormat="1" x14ac:dyDescent="0.25"/>
    <row r="561" s="16" customFormat="1" x14ac:dyDescent="0.25"/>
    <row r="562" s="16" customFormat="1" x14ac:dyDescent="0.25"/>
    <row r="563" s="16" customFormat="1" x14ac:dyDescent="0.25"/>
    <row r="564" s="16" customFormat="1" x14ac:dyDescent="0.25"/>
    <row r="565" s="16" customFormat="1" x14ac:dyDescent="0.25"/>
    <row r="566" s="16" customFormat="1" x14ac:dyDescent="0.25"/>
    <row r="567" s="16" customFormat="1" x14ac:dyDescent="0.25"/>
    <row r="568" s="16" customFormat="1" x14ac:dyDescent="0.25"/>
    <row r="569" s="16" customFormat="1" x14ac:dyDescent="0.25"/>
    <row r="570" s="16" customFormat="1" x14ac:dyDescent="0.25"/>
    <row r="571" s="16" customFormat="1" x14ac:dyDescent="0.25"/>
    <row r="572" s="16" customFormat="1" x14ac:dyDescent="0.25"/>
    <row r="573" s="16" customFormat="1" x14ac:dyDescent="0.25"/>
    <row r="574" s="16" customFormat="1" x14ac:dyDescent="0.25"/>
    <row r="575" s="16" customFormat="1" x14ac:dyDescent="0.25"/>
    <row r="576" s="16" customFormat="1" x14ac:dyDescent="0.25"/>
    <row r="577" s="16" customFormat="1" x14ac:dyDescent="0.25"/>
    <row r="578" s="16" customFormat="1" x14ac:dyDescent="0.25"/>
    <row r="579" s="16" customFormat="1" x14ac:dyDescent="0.25"/>
    <row r="580" s="16" customFormat="1" x14ac:dyDescent="0.25"/>
    <row r="581" s="16" customFormat="1" x14ac:dyDescent="0.25"/>
    <row r="582" s="16" customFormat="1" x14ac:dyDescent="0.25"/>
    <row r="583" s="16" customFormat="1" x14ac:dyDescent="0.25"/>
    <row r="584" s="16" customFormat="1" x14ac:dyDescent="0.25"/>
    <row r="585" s="16" customFormat="1" x14ac:dyDescent="0.25"/>
    <row r="586" s="16" customFormat="1" x14ac:dyDescent="0.25"/>
    <row r="587" s="16" customFormat="1" x14ac:dyDescent="0.25"/>
    <row r="588" s="16" customFormat="1" x14ac:dyDescent="0.25"/>
    <row r="589" s="16" customFormat="1" x14ac:dyDescent="0.25"/>
    <row r="590" s="16" customFormat="1" x14ac:dyDescent="0.25"/>
    <row r="591" s="16" customFormat="1" x14ac:dyDescent="0.25"/>
    <row r="592" s="16" customFormat="1" x14ac:dyDescent="0.25"/>
    <row r="593" s="16" customFormat="1" x14ac:dyDescent="0.25"/>
    <row r="594" s="16" customFormat="1" x14ac:dyDescent="0.25"/>
    <row r="595" s="16" customFormat="1" x14ac:dyDescent="0.25"/>
    <row r="596" s="16" customFormat="1" x14ac:dyDescent="0.25"/>
    <row r="597" s="16" customFormat="1" x14ac:dyDescent="0.25"/>
    <row r="598" s="16" customFormat="1" x14ac:dyDescent="0.25"/>
    <row r="599" s="16" customFormat="1" x14ac:dyDescent="0.25"/>
    <row r="600" s="16" customFormat="1" x14ac:dyDescent="0.25"/>
    <row r="601" s="16" customFormat="1" x14ac:dyDescent="0.25"/>
    <row r="602" s="16" customFormat="1" x14ac:dyDescent="0.25"/>
    <row r="603" s="16" customFormat="1" x14ac:dyDescent="0.25"/>
    <row r="604" s="16" customFormat="1" x14ac:dyDescent="0.25"/>
    <row r="605" s="16" customFormat="1" x14ac:dyDescent="0.25"/>
    <row r="606" s="16" customFormat="1" x14ac:dyDescent="0.25"/>
    <row r="607" s="16" customFormat="1" x14ac:dyDescent="0.25"/>
    <row r="608" s="16" customFormat="1" x14ac:dyDescent="0.25"/>
    <row r="609" s="16" customFormat="1" x14ac:dyDescent="0.25"/>
    <row r="610" s="16" customFormat="1" x14ac:dyDescent="0.25"/>
    <row r="611" s="16" customFormat="1" x14ac:dyDescent="0.25"/>
    <row r="612" s="16" customFormat="1" x14ac:dyDescent="0.25"/>
    <row r="613" s="16" customFormat="1" x14ac:dyDescent="0.25"/>
    <row r="614" s="16" customFormat="1" x14ac:dyDescent="0.25"/>
    <row r="615" s="16" customFormat="1" x14ac:dyDescent="0.25"/>
    <row r="616" s="16" customFormat="1" x14ac:dyDescent="0.25"/>
    <row r="617" s="16" customFormat="1" x14ac:dyDescent="0.25"/>
    <row r="618" s="16" customFormat="1" x14ac:dyDescent="0.25"/>
    <row r="619" s="16" customFormat="1" x14ac:dyDescent="0.25"/>
    <row r="620" s="16" customFormat="1" x14ac:dyDescent="0.25"/>
    <row r="621" s="16" customFormat="1" x14ac:dyDescent="0.25"/>
    <row r="622" s="16" customFormat="1" x14ac:dyDescent="0.25"/>
    <row r="623" s="16" customFormat="1" x14ac:dyDescent="0.25"/>
    <row r="624" s="16" customFormat="1" x14ac:dyDescent="0.25"/>
    <row r="625" s="16" customFormat="1" x14ac:dyDescent="0.25"/>
    <row r="626" s="16" customFormat="1" x14ac:dyDescent="0.25"/>
    <row r="627" s="16" customFormat="1" x14ac:dyDescent="0.25"/>
    <row r="628" s="16" customFormat="1" x14ac:dyDescent="0.25"/>
    <row r="629" s="16" customFormat="1" x14ac:dyDescent="0.25"/>
    <row r="630" s="16" customFormat="1" x14ac:dyDescent="0.25"/>
    <row r="631" s="16" customFormat="1" x14ac:dyDescent="0.25"/>
    <row r="632" s="16" customFormat="1" x14ac:dyDescent="0.25"/>
    <row r="633" s="16" customFormat="1" x14ac:dyDescent="0.25"/>
    <row r="634" s="16" customFormat="1" x14ac:dyDescent="0.25"/>
    <row r="635" s="16" customFormat="1" x14ac:dyDescent="0.25"/>
    <row r="636" s="16" customFormat="1" x14ac:dyDescent="0.25"/>
    <row r="637" s="16" customFormat="1" x14ac:dyDescent="0.25"/>
    <row r="638" s="16" customFormat="1" x14ac:dyDescent="0.25"/>
    <row r="639" s="16" customFormat="1" x14ac:dyDescent="0.25"/>
    <row r="640" s="16" customFormat="1" x14ac:dyDescent="0.25"/>
    <row r="641" s="16" customFormat="1" x14ac:dyDescent="0.25"/>
    <row r="642" s="16" customFormat="1" x14ac:dyDescent="0.25"/>
    <row r="643" s="16" customFormat="1" x14ac:dyDescent="0.25"/>
    <row r="644" s="16" customFormat="1" x14ac:dyDescent="0.25"/>
    <row r="645" s="16" customFormat="1" x14ac:dyDescent="0.25"/>
    <row r="646" s="16" customFormat="1" x14ac:dyDescent="0.25"/>
    <row r="647" s="16" customFormat="1" x14ac:dyDescent="0.25"/>
    <row r="648" s="16" customFormat="1" x14ac:dyDescent="0.25"/>
    <row r="649" s="16" customFormat="1" x14ac:dyDescent="0.25"/>
    <row r="650" s="16" customFormat="1" x14ac:dyDescent="0.25"/>
    <row r="651" s="16" customFormat="1" x14ac:dyDescent="0.25"/>
    <row r="652" s="16" customFormat="1" x14ac:dyDescent="0.25"/>
    <row r="653" s="16" customFormat="1" x14ac:dyDescent="0.25"/>
    <row r="654" s="16" customFormat="1" x14ac:dyDescent="0.25"/>
    <row r="655" s="16" customFormat="1" x14ac:dyDescent="0.25"/>
    <row r="656" s="16" customFormat="1" x14ac:dyDescent="0.25"/>
    <row r="657" s="16" customFormat="1" x14ac:dyDescent="0.25"/>
    <row r="658" s="16" customFormat="1" x14ac:dyDescent="0.25"/>
    <row r="659" s="16" customFormat="1" x14ac:dyDescent="0.25"/>
    <row r="660" s="16" customFormat="1" x14ac:dyDescent="0.25"/>
    <row r="661" s="16" customFormat="1" x14ac:dyDescent="0.25"/>
    <row r="662" s="16" customFormat="1" x14ac:dyDescent="0.25"/>
    <row r="663" s="16" customFormat="1" x14ac:dyDescent="0.25"/>
    <row r="664" s="16" customFormat="1" x14ac:dyDescent="0.25"/>
    <row r="665" s="16" customFormat="1" x14ac:dyDescent="0.25"/>
    <row r="666" s="16" customFormat="1" x14ac:dyDescent="0.25"/>
    <row r="667" s="16" customFormat="1" x14ac:dyDescent="0.25"/>
    <row r="668" s="16" customFormat="1" x14ac:dyDescent="0.25"/>
    <row r="669" s="16" customFormat="1" x14ac:dyDescent="0.25"/>
    <row r="670" s="16" customFormat="1" x14ac:dyDescent="0.25"/>
    <row r="671" s="16" customFormat="1" x14ac:dyDescent="0.25"/>
    <row r="672" s="16" customFormat="1" x14ac:dyDescent="0.25"/>
    <row r="673" s="16" customFormat="1" x14ac:dyDescent="0.25"/>
    <row r="674" s="16" customFormat="1" x14ac:dyDescent="0.25"/>
    <row r="675" s="16" customFormat="1" x14ac:dyDescent="0.25"/>
    <row r="676" s="16" customFormat="1" x14ac:dyDescent="0.25"/>
    <row r="677" s="16" customFormat="1" x14ac:dyDescent="0.25"/>
    <row r="678" s="16" customFormat="1" x14ac:dyDescent="0.25"/>
    <row r="679" s="16" customFormat="1" x14ac:dyDescent="0.25"/>
    <row r="680" s="16" customFormat="1" x14ac:dyDescent="0.25"/>
    <row r="681" s="16" customFormat="1" x14ac:dyDescent="0.25"/>
    <row r="682" s="16" customFormat="1" x14ac:dyDescent="0.25"/>
    <row r="683" s="16" customFormat="1" x14ac:dyDescent="0.25"/>
    <row r="684" s="16" customFormat="1" x14ac:dyDescent="0.25"/>
    <row r="685" s="16" customFormat="1" x14ac:dyDescent="0.25"/>
    <row r="686" s="16" customFormat="1" x14ac:dyDescent="0.25"/>
    <row r="687" s="16" customFormat="1" x14ac:dyDescent="0.25"/>
    <row r="688" s="16" customFormat="1" x14ac:dyDescent="0.25"/>
    <row r="689" s="16" customFormat="1" x14ac:dyDescent="0.25"/>
    <row r="690" s="16" customFormat="1" x14ac:dyDescent="0.25"/>
    <row r="691" s="16" customFormat="1" x14ac:dyDescent="0.25"/>
    <row r="692" s="16" customFormat="1" x14ac:dyDescent="0.25"/>
    <row r="693" s="16" customFormat="1" x14ac:dyDescent="0.25"/>
    <row r="694" s="16" customFormat="1" x14ac:dyDescent="0.25"/>
    <row r="695" s="16" customFormat="1" x14ac:dyDescent="0.25"/>
    <row r="696" s="16" customFormat="1" x14ac:dyDescent="0.25"/>
    <row r="697" s="16" customFormat="1" x14ac:dyDescent="0.25"/>
    <row r="698" s="16" customFormat="1" x14ac:dyDescent="0.25"/>
    <row r="699" s="16" customFormat="1" x14ac:dyDescent="0.25"/>
    <row r="700" s="16" customFormat="1" x14ac:dyDescent="0.25"/>
    <row r="701" s="16" customFormat="1" x14ac:dyDescent="0.25"/>
    <row r="702" s="16" customFormat="1" x14ac:dyDescent="0.25"/>
    <row r="703" s="16" customFormat="1" x14ac:dyDescent="0.25"/>
  </sheetData>
  <sheetProtection algorithmName="SHA-512" hashValue="1n+NmQ8ZzumlSfBpVz+ecUSNDcTfKxoZWsUlKTR3G9lHP4Zq+9xlJdJRzR/5ZaZbI4PC9s3EUvUnD+WYnC9A4Q==" saltValue="vNPjBa5c7In/lhg6Hs4atw==" spinCount="100000" sheet="1" objects="1" scenarios="1"/>
  <protectedRanges>
    <protectedRange sqref="C6:C10" name="Oblast1_1"/>
  </protectedRanges>
  <mergeCells count="54">
    <mergeCell ref="A10:B10"/>
    <mergeCell ref="A1:M3"/>
    <mergeCell ref="B4:D5"/>
    <mergeCell ref="A6:B6"/>
    <mergeCell ref="A7:B7"/>
    <mergeCell ref="A8:B8"/>
    <mergeCell ref="E12:L18"/>
    <mergeCell ref="B13:D18"/>
    <mergeCell ref="A52:A61"/>
    <mergeCell ref="E52:H52"/>
    <mergeCell ref="E53:F54"/>
    <mergeCell ref="E55:F56"/>
    <mergeCell ref="E57:F60"/>
    <mergeCell ref="G92:G100"/>
    <mergeCell ref="H95:J95"/>
    <mergeCell ref="H98:J98"/>
    <mergeCell ref="A62:A73"/>
    <mergeCell ref="F62:F64"/>
    <mergeCell ref="B65:E65"/>
    <mergeCell ref="F65:F67"/>
    <mergeCell ref="B68:E68"/>
    <mergeCell ref="E69:E73"/>
    <mergeCell ref="H123:J123"/>
    <mergeCell ref="H126:J126"/>
    <mergeCell ref="H127:I127"/>
    <mergeCell ref="A74:A100"/>
    <mergeCell ref="B74:C74"/>
    <mergeCell ref="D74:E74"/>
    <mergeCell ref="F74:J78"/>
    <mergeCell ref="B79:J79"/>
    <mergeCell ref="H80:J80"/>
    <mergeCell ref="G81:G89"/>
    <mergeCell ref="H84:J84"/>
    <mergeCell ref="H87:J87"/>
    <mergeCell ref="H88:I88"/>
    <mergeCell ref="H89:I89"/>
    <mergeCell ref="B90:J90"/>
    <mergeCell ref="H91:J91"/>
    <mergeCell ref="H128:I128"/>
    <mergeCell ref="H99:I99"/>
    <mergeCell ref="H100:I100"/>
    <mergeCell ref="A101:A128"/>
    <mergeCell ref="B101:J101"/>
    <mergeCell ref="E102:J106"/>
    <mergeCell ref="B107:J107"/>
    <mergeCell ref="H108:J108"/>
    <mergeCell ref="G109:G117"/>
    <mergeCell ref="H112:J112"/>
    <mergeCell ref="H115:J115"/>
    <mergeCell ref="H116:I116"/>
    <mergeCell ref="H117:I117"/>
    <mergeCell ref="B118:J118"/>
    <mergeCell ref="H119:J119"/>
    <mergeCell ref="G120:G128"/>
  </mergeCells>
  <dataValidations count="2">
    <dataValidation type="list" allowBlank="1" showInputMessage="1" showErrorMessage="1" sqref="C10" xr:uid="{D5AE1BF2-43E2-4E4C-A6B5-C4B91F2E5929}">
      <formula1>$G$53:$G$54</formula1>
    </dataValidation>
    <dataValidation type="list" allowBlank="1" showInputMessage="1" showErrorMessage="1" sqref="C7" xr:uid="{FAAD35E9-4791-4EFB-921D-E3D88DB108AE}">
      <formula1>$G$55:$G$56</formula1>
    </dataValidation>
  </dataValidations>
  <pageMargins left="0.25" right="0.25" top="0.75" bottom="0.75" header="0.3" footer="0.3"/>
  <pageSetup paperSize="9" scale="78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53997-CAAF-469D-8E98-043B9A4B5A66}">
  <sheetPr codeName="List6">
    <pageSetUpPr fitToPage="1"/>
  </sheetPr>
  <dimension ref="A1:BT703"/>
  <sheetViews>
    <sheetView zoomScale="70" zoomScaleNormal="70" workbookViewId="0">
      <selection activeCell="C10" sqref="C10"/>
    </sheetView>
  </sheetViews>
  <sheetFormatPr defaultColWidth="9.140625" defaultRowHeight="15" x14ac:dyDescent="0.25"/>
  <cols>
    <col min="1" max="1" width="7.28515625" style="14" customWidth="1"/>
    <col min="2" max="2" width="44.85546875" style="14" customWidth="1"/>
    <col min="3" max="3" width="29.42578125" style="14" customWidth="1"/>
    <col min="4" max="4" width="12.5703125" style="14" customWidth="1"/>
    <col min="5" max="5" width="11.42578125" style="14" customWidth="1"/>
    <col min="6" max="9" width="9.140625" style="14"/>
    <col min="10" max="10" width="16.5703125" style="14" bestFit="1" customWidth="1"/>
    <col min="11" max="11" width="9.140625" style="14"/>
    <col min="12" max="12" width="6.5703125" style="14" customWidth="1"/>
    <col min="13" max="13" width="6.42578125" style="14" customWidth="1"/>
    <col min="14" max="15" width="9.140625" style="15"/>
    <col min="16" max="72" width="9.140625" style="16"/>
    <col min="73" max="16384" width="9.140625" style="14"/>
  </cols>
  <sheetData>
    <row r="1" spans="1:18" ht="9.9499999999999993" customHeight="1" x14ac:dyDescent="0.25">
      <c r="A1" s="51" t="s">
        <v>55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8" ht="9.9499999999999993" customHeight="1" x14ac:dyDescent="0.25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8" ht="9.9499999999999993" customHeight="1" thickBot="1" x14ac:dyDescent="0.3">
      <c r="A3" s="57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9"/>
    </row>
    <row r="4" spans="1:18" x14ac:dyDescent="0.25">
      <c r="A4" s="1"/>
      <c r="B4" s="60" t="s">
        <v>0</v>
      </c>
      <c r="C4" s="60"/>
      <c r="D4" s="60"/>
      <c r="E4" s="11"/>
      <c r="F4" s="11"/>
      <c r="G4" s="11"/>
      <c r="H4" s="11"/>
      <c r="I4" s="11"/>
      <c r="J4" s="11"/>
      <c r="K4" s="11"/>
      <c r="L4" s="11"/>
      <c r="M4" s="2"/>
    </row>
    <row r="5" spans="1:18" x14ac:dyDescent="0.25">
      <c r="A5" s="1"/>
      <c r="B5" s="60"/>
      <c r="C5" s="60"/>
      <c r="D5" s="60"/>
      <c r="E5" s="11"/>
      <c r="F5" s="11"/>
      <c r="G5" s="11"/>
      <c r="H5" s="11"/>
      <c r="I5" s="11"/>
      <c r="J5" s="11"/>
      <c r="K5" s="11"/>
      <c r="L5" s="11"/>
      <c r="M5" s="2"/>
    </row>
    <row r="6" spans="1:18" x14ac:dyDescent="0.25">
      <c r="A6" s="49" t="s">
        <v>1</v>
      </c>
      <c r="B6" s="50"/>
      <c r="C6" s="3">
        <v>-12</v>
      </c>
      <c r="D6" s="9" t="s">
        <v>2</v>
      </c>
      <c r="E6" s="11"/>
      <c r="F6" s="11"/>
      <c r="G6" s="11"/>
      <c r="H6" s="11"/>
      <c r="I6" s="11"/>
      <c r="J6" s="11"/>
      <c r="K6" s="11"/>
      <c r="L6" s="11"/>
      <c r="M6" s="2"/>
    </row>
    <row r="7" spans="1:18" x14ac:dyDescent="0.25">
      <c r="A7" s="49" t="s">
        <v>3</v>
      </c>
      <c r="B7" s="50"/>
      <c r="C7" s="3">
        <v>20</v>
      </c>
      <c r="D7" s="9" t="s">
        <v>2</v>
      </c>
      <c r="E7" s="11"/>
      <c r="F7" s="11"/>
      <c r="G7" s="11"/>
      <c r="H7" s="11"/>
      <c r="I7" s="11"/>
      <c r="J7" s="11"/>
      <c r="K7" s="11"/>
      <c r="L7" s="11"/>
      <c r="M7" s="2"/>
    </row>
    <row r="8" spans="1:18" x14ac:dyDescent="0.25">
      <c r="A8" s="49" t="s">
        <v>4</v>
      </c>
      <c r="B8" s="50"/>
      <c r="C8" s="3">
        <v>4.7</v>
      </c>
      <c r="D8" s="9" t="s">
        <v>5</v>
      </c>
      <c r="E8" s="11"/>
      <c r="F8" s="11"/>
      <c r="G8" s="11"/>
      <c r="H8" s="11"/>
      <c r="I8" s="11"/>
      <c r="J8" s="11"/>
      <c r="K8" s="11"/>
      <c r="L8" s="11"/>
      <c r="M8" s="2"/>
    </row>
    <row r="9" spans="1:18" x14ac:dyDescent="0.25">
      <c r="A9" s="12"/>
      <c r="B9" s="13" t="s">
        <v>6</v>
      </c>
      <c r="C9" s="3">
        <v>4</v>
      </c>
      <c r="D9" s="9" t="s">
        <v>7</v>
      </c>
      <c r="E9" s="11"/>
      <c r="F9" s="11"/>
      <c r="G9" s="11"/>
      <c r="H9" s="11"/>
      <c r="I9" s="11"/>
      <c r="J9" s="11"/>
      <c r="K9" s="11"/>
      <c r="L9" s="11"/>
      <c r="M9" s="2"/>
    </row>
    <row r="10" spans="1:18" x14ac:dyDescent="0.25">
      <c r="A10" s="49" t="s">
        <v>8</v>
      </c>
      <c r="B10" s="50"/>
      <c r="C10" s="3" t="s">
        <v>9</v>
      </c>
      <c r="D10" s="9" t="s">
        <v>7</v>
      </c>
      <c r="E10" s="11"/>
      <c r="F10" s="11"/>
      <c r="G10" s="11"/>
      <c r="H10" s="11"/>
      <c r="I10" s="11"/>
      <c r="J10" s="11"/>
      <c r="K10" s="11"/>
      <c r="L10" s="11"/>
      <c r="M10" s="2"/>
    </row>
    <row r="11" spans="1:18" x14ac:dyDescent="0.25">
      <c r="A11" s="4"/>
      <c r="B11" s="13" t="s">
        <v>10</v>
      </c>
      <c r="C11" s="17">
        <f>D64</f>
        <v>5.7</v>
      </c>
      <c r="D11" s="9" t="s">
        <v>5</v>
      </c>
      <c r="E11" s="11"/>
      <c r="F11" s="11"/>
      <c r="G11" s="11"/>
      <c r="H11" s="11"/>
      <c r="I11" s="11"/>
      <c r="J11" s="11"/>
      <c r="K11" s="11"/>
      <c r="L11" s="11"/>
      <c r="M11" s="2"/>
    </row>
    <row r="12" spans="1:18" ht="15" customHeight="1" x14ac:dyDescent="0.25">
      <c r="A12" s="5"/>
      <c r="B12" s="10"/>
      <c r="C12" s="10"/>
      <c r="D12" s="10"/>
      <c r="E12" s="61" t="s">
        <v>54</v>
      </c>
      <c r="F12" s="61"/>
      <c r="G12" s="61"/>
      <c r="H12" s="61"/>
      <c r="I12" s="61"/>
      <c r="J12" s="61"/>
      <c r="K12" s="61"/>
      <c r="L12" s="61"/>
      <c r="M12" s="2"/>
    </row>
    <row r="13" spans="1:18" x14ac:dyDescent="0.25">
      <c r="A13" s="1"/>
      <c r="B13" s="62" t="s">
        <v>11</v>
      </c>
      <c r="C13" s="63"/>
      <c r="D13" s="63"/>
      <c r="E13" s="61"/>
      <c r="F13" s="61"/>
      <c r="G13" s="61"/>
      <c r="H13" s="61"/>
      <c r="I13" s="61"/>
      <c r="J13" s="61"/>
      <c r="K13" s="61"/>
      <c r="L13" s="61"/>
      <c r="M13" s="2"/>
    </row>
    <row r="14" spans="1:18" x14ac:dyDescent="0.25">
      <c r="A14" s="1"/>
      <c r="B14" s="63"/>
      <c r="C14" s="63"/>
      <c r="D14" s="63"/>
      <c r="E14" s="61"/>
      <c r="F14" s="61"/>
      <c r="G14" s="61"/>
      <c r="H14" s="61"/>
      <c r="I14" s="61"/>
      <c r="J14" s="61"/>
      <c r="K14" s="61"/>
      <c r="L14" s="61"/>
      <c r="M14" s="2"/>
    </row>
    <row r="15" spans="1:18" x14ac:dyDescent="0.25">
      <c r="A15" s="1"/>
      <c r="B15" s="63"/>
      <c r="C15" s="63"/>
      <c r="D15" s="63"/>
      <c r="E15" s="61"/>
      <c r="F15" s="61"/>
      <c r="G15" s="61"/>
      <c r="H15" s="61"/>
      <c r="I15" s="61"/>
      <c r="J15" s="61"/>
      <c r="K15" s="61"/>
      <c r="L15" s="61"/>
      <c r="M15" s="2"/>
      <c r="R15" s="16" t="s">
        <v>57</v>
      </c>
    </row>
    <row r="16" spans="1:18" x14ac:dyDescent="0.25">
      <c r="A16" s="1"/>
      <c r="B16" s="63"/>
      <c r="C16" s="63"/>
      <c r="D16" s="63"/>
      <c r="E16" s="61"/>
      <c r="F16" s="61"/>
      <c r="G16" s="61"/>
      <c r="H16" s="61"/>
      <c r="I16" s="61"/>
      <c r="J16" s="61"/>
      <c r="K16" s="61"/>
      <c r="L16" s="61"/>
      <c r="M16" s="2"/>
    </row>
    <row r="17" spans="1:13" x14ac:dyDescent="0.25">
      <c r="A17" s="1"/>
      <c r="B17" s="63"/>
      <c r="C17" s="63"/>
      <c r="D17" s="63"/>
      <c r="E17" s="61"/>
      <c r="F17" s="61"/>
      <c r="G17" s="61"/>
      <c r="H17" s="61"/>
      <c r="I17" s="61"/>
      <c r="J17" s="61"/>
      <c r="K17" s="61"/>
      <c r="L17" s="61"/>
      <c r="M17" s="2"/>
    </row>
    <row r="18" spans="1:13" x14ac:dyDescent="0.25">
      <c r="A18" s="1"/>
      <c r="B18" s="63"/>
      <c r="C18" s="63"/>
      <c r="D18" s="63"/>
      <c r="E18" s="61"/>
      <c r="F18" s="61"/>
      <c r="G18" s="61"/>
      <c r="H18" s="61"/>
      <c r="I18" s="61"/>
      <c r="J18" s="61"/>
      <c r="K18" s="61"/>
      <c r="L18" s="61"/>
      <c r="M18" s="2"/>
    </row>
    <row r="19" spans="1:13" x14ac:dyDescent="0.25">
      <c r="A19" s="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2"/>
    </row>
    <row r="20" spans="1:13" x14ac:dyDescent="0.25">
      <c r="A20" s="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2"/>
    </row>
    <row r="21" spans="1:13" x14ac:dyDescent="0.25">
      <c r="A21" s="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"/>
    </row>
    <row r="22" spans="1:13" x14ac:dyDescent="0.25">
      <c r="A22" s="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2"/>
    </row>
    <row r="23" spans="1:13" x14ac:dyDescent="0.25">
      <c r="A23" s="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"/>
    </row>
    <row r="24" spans="1:13" x14ac:dyDescent="0.25">
      <c r="A24" s="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2"/>
    </row>
    <row r="25" spans="1:13" x14ac:dyDescent="0.25">
      <c r="A25" s="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2"/>
    </row>
    <row r="26" spans="1:13" x14ac:dyDescent="0.25">
      <c r="A26" s="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2"/>
    </row>
    <row r="27" spans="1:13" x14ac:dyDescent="0.25">
      <c r="A27" s="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2"/>
    </row>
    <row r="28" spans="1:13" x14ac:dyDescent="0.25">
      <c r="A28" s="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"/>
    </row>
    <row r="29" spans="1:13" x14ac:dyDescent="0.25">
      <c r="A29" s="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2"/>
    </row>
    <row r="30" spans="1:13" x14ac:dyDescent="0.25">
      <c r="A30" s="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"/>
    </row>
    <row r="31" spans="1:13" x14ac:dyDescent="0.25">
      <c r="A31" s="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2"/>
    </row>
    <row r="32" spans="1:13" x14ac:dyDescent="0.25">
      <c r="A32" s="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2"/>
    </row>
    <row r="33" spans="1:13" x14ac:dyDescent="0.25">
      <c r="A33" s="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2"/>
    </row>
    <row r="34" spans="1:13" x14ac:dyDescent="0.25">
      <c r="A34" s="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2"/>
    </row>
    <row r="35" spans="1:13" x14ac:dyDescent="0.25">
      <c r="A35" s="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2"/>
    </row>
    <row r="36" spans="1:13" x14ac:dyDescent="0.25">
      <c r="A36" s="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2"/>
    </row>
    <row r="37" spans="1:13" x14ac:dyDescent="0.25">
      <c r="A37" s="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2"/>
    </row>
    <row r="38" spans="1:13" x14ac:dyDescent="0.25">
      <c r="A38" s="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2"/>
    </row>
    <row r="39" spans="1:13" x14ac:dyDescent="0.25">
      <c r="A39" s="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2"/>
    </row>
    <row r="40" spans="1:13" x14ac:dyDescent="0.25">
      <c r="A40" s="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2"/>
    </row>
    <row r="41" spans="1:13" x14ac:dyDescent="0.25">
      <c r="A41" s="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2"/>
    </row>
    <row r="42" spans="1:13" x14ac:dyDescent="0.25">
      <c r="A42" s="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2"/>
    </row>
    <row r="43" spans="1:13" ht="15.75" thickBot="1" x14ac:dyDescent="0.3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8"/>
    </row>
    <row r="44" spans="1:13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s="16" customFormat="1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</row>
    <row r="48" spans="1:13" s="16" customFormat="1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</row>
    <row r="49" spans="1:13" s="16" customFormat="1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</row>
    <row r="50" spans="1:13" s="16" customFormat="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  <row r="51" spans="1:13" s="16" customFormat="1" x14ac:dyDescent="0.25">
      <c r="A51" s="20"/>
      <c r="B51" s="20"/>
      <c r="C51" s="20"/>
    </row>
    <row r="52" spans="1:13" s="16" customFormat="1" x14ac:dyDescent="0.25">
      <c r="A52" s="64" t="s">
        <v>23</v>
      </c>
      <c r="B52" s="21" t="s">
        <v>20</v>
      </c>
      <c r="C52" s="21" t="s">
        <v>38</v>
      </c>
      <c r="D52" s="21" t="s">
        <v>56</v>
      </c>
      <c r="E52" s="65" t="s">
        <v>32</v>
      </c>
      <c r="F52" s="65"/>
      <c r="G52" s="65"/>
      <c r="H52" s="65"/>
    </row>
    <row r="53" spans="1:13" s="16" customFormat="1" x14ac:dyDescent="0.25">
      <c r="A53" s="64"/>
      <c r="B53" s="22">
        <v>-20</v>
      </c>
      <c r="C53" s="22"/>
      <c r="D53" s="24"/>
      <c r="E53" s="66" t="s">
        <v>33</v>
      </c>
      <c r="F53" s="66"/>
      <c r="G53" s="25" t="s">
        <v>9</v>
      </c>
    </row>
    <row r="54" spans="1:13" s="16" customFormat="1" x14ac:dyDescent="0.25">
      <c r="A54" s="64"/>
      <c r="B54" s="22">
        <v>-15</v>
      </c>
      <c r="C54" s="47">
        <v>2.4660604970603632</v>
      </c>
      <c r="D54" s="24">
        <f t="shared" ref="D54:D60" si="0">C54+6</f>
        <v>8.4660604970603632</v>
      </c>
      <c r="E54" s="66"/>
      <c r="F54" s="66"/>
      <c r="G54" s="25" t="s">
        <v>15</v>
      </c>
    </row>
    <row r="55" spans="1:13" s="16" customFormat="1" x14ac:dyDescent="0.25">
      <c r="A55" s="64"/>
      <c r="B55" s="22">
        <v>-7</v>
      </c>
      <c r="C55" s="47">
        <v>3.316078072338883</v>
      </c>
      <c r="D55" s="24">
        <f t="shared" si="0"/>
        <v>9.3160780723388825</v>
      </c>
      <c r="E55" s="66" t="s">
        <v>34</v>
      </c>
      <c r="F55" s="66"/>
      <c r="G55" s="25">
        <v>15</v>
      </c>
    </row>
    <row r="56" spans="1:13" s="16" customFormat="1" x14ac:dyDescent="0.25">
      <c r="A56" s="64"/>
      <c r="B56" s="22">
        <v>2</v>
      </c>
      <c r="C56" s="47">
        <v>4.406431177524448</v>
      </c>
      <c r="D56" s="24">
        <f t="shared" si="0"/>
        <v>10.406431177524448</v>
      </c>
      <c r="E56" s="66"/>
      <c r="F56" s="66"/>
      <c r="G56" s="25">
        <v>20</v>
      </c>
    </row>
    <row r="57" spans="1:13" s="16" customFormat="1" x14ac:dyDescent="0.25">
      <c r="A57" s="64"/>
      <c r="B57" s="22">
        <v>7</v>
      </c>
      <c r="C57" s="47">
        <v>4.9749428351481546</v>
      </c>
      <c r="D57" s="24">
        <f t="shared" si="0"/>
        <v>10.974942835148155</v>
      </c>
      <c r="E57" s="66" t="s">
        <v>35</v>
      </c>
      <c r="F57" s="66"/>
      <c r="G57" s="25">
        <v>-12</v>
      </c>
    </row>
    <row r="58" spans="1:13" s="16" customFormat="1" x14ac:dyDescent="0.25">
      <c r="A58" s="64"/>
      <c r="B58" s="22">
        <v>14</v>
      </c>
      <c r="C58" s="47">
        <v>5.3118896578374928</v>
      </c>
      <c r="D58" s="24">
        <f t="shared" si="0"/>
        <v>11.311889657837494</v>
      </c>
      <c r="E58" s="66"/>
      <c r="F58" s="66"/>
      <c r="G58" s="25">
        <v>-15</v>
      </c>
    </row>
    <row r="59" spans="1:13" s="16" customFormat="1" x14ac:dyDescent="0.25">
      <c r="A59" s="64"/>
      <c r="B59" s="22">
        <v>25</v>
      </c>
      <c r="C59" s="47">
        <v>4.6878933499240114</v>
      </c>
      <c r="D59" s="24">
        <f t="shared" si="0"/>
        <v>10.687893349924011</v>
      </c>
      <c r="E59" s="66"/>
      <c r="F59" s="66"/>
      <c r="G59" s="25">
        <v>-17</v>
      </c>
    </row>
    <row r="60" spans="1:13" s="16" customFormat="1" x14ac:dyDescent="0.25">
      <c r="A60" s="64"/>
      <c r="B60" s="22">
        <v>35</v>
      </c>
      <c r="C60" s="47">
        <v>4.8650000000000002</v>
      </c>
      <c r="D60" s="24">
        <f t="shared" si="0"/>
        <v>10.865</v>
      </c>
      <c r="E60" s="66"/>
      <c r="F60" s="66"/>
      <c r="G60" s="25">
        <v>-20</v>
      </c>
    </row>
    <row r="61" spans="1:13" s="16" customFormat="1" x14ac:dyDescent="0.25">
      <c r="A61" s="64"/>
      <c r="B61" s="26"/>
      <c r="C61" s="27"/>
      <c r="D61" s="24"/>
    </row>
    <row r="62" spans="1:13" s="16" customFormat="1" ht="15" customHeight="1" x14ac:dyDescent="0.25">
      <c r="A62" s="64" t="s">
        <v>24</v>
      </c>
      <c r="B62" s="25" t="s">
        <v>25</v>
      </c>
      <c r="C62" s="28" t="s">
        <v>12</v>
      </c>
      <c r="D62" s="28" t="s">
        <v>13</v>
      </c>
      <c r="E62" s="25"/>
      <c r="F62" s="69" t="s">
        <v>30</v>
      </c>
      <c r="G62" s="19" t="s">
        <v>12</v>
      </c>
      <c r="H62" s="19" t="s">
        <v>13</v>
      </c>
    </row>
    <row r="63" spans="1:13" s="16" customFormat="1" ht="15" customHeight="1" x14ac:dyDescent="0.25">
      <c r="A63" s="64"/>
      <c r="B63" s="29" t="s">
        <v>14</v>
      </c>
      <c r="C63" s="28">
        <f>C7</f>
        <v>20</v>
      </c>
      <c r="D63" s="28">
        <f>C6</f>
        <v>-12</v>
      </c>
      <c r="E63" s="28" t="s">
        <v>2</v>
      </c>
      <c r="F63" s="69"/>
      <c r="G63" s="30">
        <v>-15</v>
      </c>
      <c r="H63" s="19">
        <f>D64</f>
        <v>5.7</v>
      </c>
    </row>
    <row r="64" spans="1:13" s="16" customFormat="1" ht="15.75" customHeight="1" x14ac:dyDescent="0.25">
      <c r="A64" s="64"/>
      <c r="B64" s="29" t="s">
        <v>4</v>
      </c>
      <c r="C64" s="31">
        <v>0</v>
      </c>
      <c r="D64" s="28">
        <f>IF(C10="OTOPNÁ TĚLESA",(C8+0.25*C9)*1.1,(C8+0.25*C9*1))</f>
        <v>5.7</v>
      </c>
      <c r="E64" s="28" t="s">
        <v>5</v>
      </c>
      <c r="F64" s="69"/>
      <c r="G64" s="19">
        <f>D63</f>
        <v>-12</v>
      </c>
      <c r="H64" s="19">
        <f>D64</f>
        <v>5.7</v>
      </c>
    </row>
    <row r="65" spans="1:10" s="16" customFormat="1" ht="15" customHeight="1" x14ac:dyDescent="0.25">
      <c r="A65" s="64"/>
      <c r="B65" s="65" t="s">
        <v>26</v>
      </c>
      <c r="C65" s="65"/>
      <c r="D65" s="65"/>
      <c r="E65" s="65"/>
      <c r="F65" s="69" t="s">
        <v>31</v>
      </c>
      <c r="G65" s="19" t="s">
        <v>12</v>
      </c>
      <c r="H65" s="19" t="s">
        <v>13</v>
      </c>
    </row>
    <row r="66" spans="1:10" s="16" customFormat="1" ht="15" customHeight="1" x14ac:dyDescent="0.25">
      <c r="A66" s="64"/>
      <c r="B66" s="19" t="s">
        <v>12</v>
      </c>
      <c r="C66" s="19">
        <f>C63</f>
        <v>20</v>
      </c>
      <c r="D66" s="32">
        <f>D63</f>
        <v>-12</v>
      </c>
      <c r="E66" s="19">
        <f>D63</f>
        <v>-12</v>
      </c>
      <c r="F66" s="69"/>
      <c r="G66" s="33">
        <f>G64</f>
        <v>-12</v>
      </c>
      <c r="H66" s="19">
        <f>H63</f>
        <v>5.7</v>
      </c>
    </row>
    <row r="67" spans="1:10" s="16" customFormat="1" ht="15.75" customHeight="1" x14ac:dyDescent="0.25">
      <c r="A67" s="64"/>
      <c r="B67" s="19" t="s">
        <v>13</v>
      </c>
      <c r="C67" s="32">
        <f>C64</f>
        <v>0</v>
      </c>
      <c r="D67" s="19">
        <f>D64</f>
        <v>5.7</v>
      </c>
      <c r="E67" s="32">
        <f>C64</f>
        <v>0</v>
      </c>
      <c r="F67" s="69"/>
      <c r="G67" s="19">
        <f>G64</f>
        <v>-12</v>
      </c>
      <c r="H67" s="30">
        <v>0</v>
      </c>
    </row>
    <row r="68" spans="1:10" s="16" customFormat="1" ht="15" customHeight="1" x14ac:dyDescent="0.25">
      <c r="A68" s="64"/>
      <c r="B68" s="65" t="s">
        <v>27</v>
      </c>
      <c r="C68" s="65"/>
      <c r="D68" s="65"/>
      <c r="E68" s="65"/>
    </row>
    <row r="69" spans="1:10" s="16" customFormat="1" ht="15" customHeight="1" x14ac:dyDescent="0.25">
      <c r="A69" s="64"/>
      <c r="B69" s="19" t="s">
        <v>28</v>
      </c>
      <c r="C69" s="34" t="s">
        <v>12</v>
      </c>
      <c r="D69" s="35" t="s">
        <v>13</v>
      </c>
      <c r="E69" s="68"/>
    </row>
    <row r="70" spans="1:10" s="16" customFormat="1" ht="15" customHeight="1" x14ac:dyDescent="0.25">
      <c r="A70" s="64"/>
      <c r="B70" s="34">
        <v>1</v>
      </c>
      <c r="C70" s="34">
        <f>C63</f>
        <v>20</v>
      </c>
      <c r="D70" s="35">
        <f>C64</f>
        <v>0</v>
      </c>
      <c r="E70" s="68"/>
    </row>
    <row r="71" spans="1:10" s="16" customFormat="1" ht="15.75" customHeight="1" x14ac:dyDescent="0.25">
      <c r="A71" s="64"/>
      <c r="B71" s="34">
        <v>2</v>
      </c>
      <c r="C71" s="34">
        <f>D63</f>
        <v>-12</v>
      </c>
      <c r="D71" s="34">
        <f>D64</f>
        <v>5.7</v>
      </c>
      <c r="E71" s="68"/>
    </row>
    <row r="72" spans="1:10" s="16" customFormat="1" x14ac:dyDescent="0.25">
      <c r="A72" s="64"/>
      <c r="B72" s="36"/>
      <c r="C72" s="36" t="s">
        <v>16</v>
      </c>
      <c r="D72" s="36" t="s">
        <v>17</v>
      </c>
      <c r="E72" s="68"/>
    </row>
    <row r="73" spans="1:10" s="16" customFormat="1" x14ac:dyDescent="0.25">
      <c r="A73" s="64"/>
      <c r="B73" s="19" t="s">
        <v>29</v>
      </c>
      <c r="C73" s="37" cm="1">
        <f t="array" ref="C73:D73">LINEST(D70:D71,C70:C71,1)</f>
        <v>-0.17812500000000001</v>
      </c>
      <c r="D73" s="38">
        <v>3.5625</v>
      </c>
      <c r="E73" s="68"/>
    </row>
    <row r="74" spans="1:10" s="16" customFormat="1" ht="15" customHeight="1" x14ac:dyDescent="0.25">
      <c r="A74" s="64" t="s">
        <v>36</v>
      </c>
      <c r="B74" s="70" t="s">
        <v>38</v>
      </c>
      <c r="C74" s="70"/>
      <c r="D74" s="70" t="s">
        <v>37</v>
      </c>
      <c r="E74" s="70"/>
      <c r="F74" s="64"/>
      <c r="G74" s="64"/>
      <c r="H74" s="64"/>
      <c r="I74" s="64"/>
      <c r="J74" s="64"/>
    </row>
    <row r="75" spans="1:10" s="16" customFormat="1" ht="15" customHeight="1" x14ac:dyDescent="0.25">
      <c r="A75" s="64"/>
      <c r="B75" s="31" t="s">
        <v>12</v>
      </c>
      <c r="C75" s="31" t="s">
        <v>13</v>
      </c>
      <c r="D75" s="31" t="s">
        <v>12</v>
      </c>
      <c r="E75" s="31" t="s">
        <v>13</v>
      </c>
      <c r="F75" s="64"/>
      <c r="G75" s="64"/>
      <c r="H75" s="64"/>
      <c r="I75" s="64"/>
      <c r="J75" s="64"/>
    </row>
    <row r="76" spans="1:10" s="16" customFormat="1" ht="15" customHeight="1" x14ac:dyDescent="0.25">
      <c r="A76" s="64"/>
      <c r="B76" s="39">
        <f>B77</f>
        <v>-2.0102908491902736</v>
      </c>
      <c r="C76" s="40">
        <f>C77</f>
        <v>3.9205830575120175</v>
      </c>
      <c r="D76" s="39">
        <f>D77</f>
        <v>-16.192561990975062</v>
      </c>
      <c r="E76" s="40">
        <f>E77</f>
        <v>6.446800104642433</v>
      </c>
      <c r="F76" s="64"/>
      <c r="G76" s="64"/>
      <c r="H76" s="64"/>
      <c r="I76" s="64"/>
      <c r="J76" s="64"/>
    </row>
    <row r="77" spans="1:10" s="16" customFormat="1" ht="15" customHeight="1" x14ac:dyDescent="0.25">
      <c r="A77" s="64"/>
      <c r="B77" s="41">
        <f>J89</f>
        <v>-2.0102908491902736</v>
      </c>
      <c r="C77" s="40">
        <f>J88</f>
        <v>3.9205830575120175</v>
      </c>
      <c r="D77" s="39">
        <f>J100</f>
        <v>-16.192561990975062</v>
      </c>
      <c r="E77" s="42">
        <f>J99</f>
        <v>6.446800104642433</v>
      </c>
      <c r="F77" s="64"/>
      <c r="G77" s="64"/>
      <c r="H77" s="64"/>
      <c r="I77" s="64"/>
      <c r="J77" s="64"/>
    </row>
    <row r="78" spans="1:10" s="16" customFormat="1" ht="15" customHeight="1" x14ac:dyDescent="0.25">
      <c r="A78" s="64"/>
      <c r="B78" s="39">
        <f>B77</f>
        <v>-2.0102908491902736</v>
      </c>
      <c r="C78" s="40">
        <v>0</v>
      </c>
      <c r="D78" s="39">
        <f>D77</f>
        <v>-16.192561990975062</v>
      </c>
      <c r="E78" s="40">
        <v>0</v>
      </c>
      <c r="F78" s="64"/>
      <c r="G78" s="64"/>
      <c r="H78" s="64"/>
      <c r="I78" s="64"/>
      <c r="J78" s="64"/>
    </row>
    <row r="79" spans="1:10" s="16" customFormat="1" ht="15" customHeight="1" x14ac:dyDescent="0.25">
      <c r="A79" s="64"/>
      <c r="B79" s="68" t="s">
        <v>39</v>
      </c>
      <c r="C79" s="68"/>
      <c r="D79" s="68"/>
      <c r="E79" s="68"/>
      <c r="F79" s="68"/>
      <c r="G79" s="68"/>
      <c r="H79" s="68"/>
      <c r="I79" s="68"/>
      <c r="J79" s="68"/>
    </row>
    <row r="80" spans="1:10" s="16" customFormat="1" ht="15" customHeight="1" x14ac:dyDescent="0.25">
      <c r="A80" s="64"/>
      <c r="B80" s="16" t="s">
        <v>41</v>
      </c>
      <c r="C80" s="16" t="s">
        <v>42</v>
      </c>
      <c r="D80" s="16" t="s">
        <v>13</v>
      </c>
      <c r="E80" s="16" t="s">
        <v>18</v>
      </c>
      <c r="F80" s="16" t="s">
        <v>19</v>
      </c>
      <c r="G80" s="16" t="s">
        <v>43</v>
      </c>
      <c r="H80" s="68" t="s">
        <v>44</v>
      </c>
      <c r="I80" s="68"/>
      <c r="J80" s="68"/>
    </row>
    <row r="81" spans="1:10" s="16" customFormat="1" ht="15" customHeight="1" x14ac:dyDescent="0.25">
      <c r="A81" s="64"/>
      <c r="B81" s="16">
        <f t="shared" ref="B81:C89" si="1">B53</f>
        <v>-20</v>
      </c>
      <c r="C81" s="16">
        <f t="shared" si="1"/>
        <v>0</v>
      </c>
      <c r="D81" s="16">
        <f>$C$73*B81+$D$73</f>
        <v>7.125</v>
      </c>
      <c r="E81" s="16">
        <f>D81-C81</f>
        <v>7.125</v>
      </c>
      <c r="F81" s="16">
        <f>IF(SIGN(E81*E82)=1,0,1)</f>
        <v>0</v>
      </c>
      <c r="G81" s="67">
        <f>MATCH(1,F81:F89,0)</f>
        <v>3</v>
      </c>
      <c r="H81" s="16" t="s">
        <v>12</v>
      </c>
      <c r="I81" s="16" t="s">
        <v>45</v>
      </c>
      <c r="J81" s="16" t="s">
        <v>46</v>
      </c>
    </row>
    <row r="82" spans="1:10" s="16" customFormat="1" ht="15" customHeight="1" x14ac:dyDescent="0.25">
      <c r="A82" s="64"/>
      <c r="B82" s="16">
        <f t="shared" si="1"/>
        <v>-15</v>
      </c>
      <c r="C82" s="16">
        <f t="shared" si="1"/>
        <v>2.4660604970603632</v>
      </c>
      <c r="D82" s="16">
        <f t="shared" ref="D82:D89" si="2">$C$73*B82+$D$73</f>
        <v>6.234375</v>
      </c>
      <c r="E82" s="16">
        <f t="shared" ref="E82:E89" si="3">D82-C82</f>
        <v>3.7683145029396368</v>
      </c>
      <c r="F82" s="16">
        <f t="shared" ref="F82:F88" si="4">IF(SIGN(E82*E83)=1,0,1)</f>
        <v>0</v>
      </c>
      <c r="G82" s="67"/>
      <c r="H82" s="16">
        <f>INDEX(B81:B89,G81)</f>
        <v>-7</v>
      </c>
      <c r="I82" s="16">
        <f>INDEX(C81:C89,G81)</f>
        <v>3.316078072338883</v>
      </c>
      <c r="J82" s="16">
        <f>INDEX(D81:D89,G81)</f>
        <v>4.8093750000000002</v>
      </c>
    </row>
    <row r="83" spans="1:10" s="16" customFormat="1" ht="15" customHeight="1" x14ac:dyDescent="0.25">
      <c r="A83" s="64"/>
      <c r="B83" s="16">
        <f t="shared" si="1"/>
        <v>-7</v>
      </c>
      <c r="C83" s="16">
        <f t="shared" si="1"/>
        <v>3.316078072338883</v>
      </c>
      <c r="D83" s="16">
        <f t="shared" si="2"/>
        <v>4.8093750000000002</v>
      </c>
      <c r="E83" s="16">
        <f t="shared" si="3"/>
        <v>1.4932969276611172</v>
      </c>
      <c r="F83" s="16">
        <f t="shared" si="4"/>
        <v>1</v>
      </c>
      <c r="G83" s="67"/>
      <c r="H83" s="16">
        <f>INDEX(B81:B89,G81+1)</f>
        <v>2</v>
      </c>
      <c r="I83" s="16">
        <f>INDEX(C81:C89,G81+1)</f>
        <v>4.406431177524448</v>
      </c>
      <c r="J83" s="16">
        <f>INDEX(D81:D89,G81+1)</f>
        <v>3.2062499999999998</v>
      </c>
    </row>
    <row r="84" spans="1:10" s="16" customFormat="1" ht="15" customHeight="1" x14ac:dyDescent="0.25">
      <c r="A84" s="64"/>
      <c r="B84" s="16">
        <f t="shared" si="1"/>
        <v>2</v>
      </c>
      <c r="C84" s="16">
        <f t="shared" si="1"/>
        <v>4.406431177524448</v>
      </c>
      <c r="D84" s="16">
        <f t="shared" si="2"/>
        <v>3.2062499999999998</v>
      </c>
      <c r="E84" s="16">
        <f t="shared" si="3"/>
        <v>-1.2001811775244482</v>
      </c>
      <c r="F84" s="16">
        <f t="shared" si="4"/>
        <v>0</v>
      </c>
      <c r="G84" s="67"/>
      <c r="H84" s="68" t="s">
        <v>47</v>
      </c>
      <c r="I84" s="68"/>
      <c r="J84" s="68"/>
    </row>
    <row r="85" spans="1:10" s="16" customFormat="1" x14ac:dyDescent="0.25">
      <c r="A85" s="64"/>
      <c r="B85" s="16">
        <f t="shared" si="1"/>
        <v>7</v>
      </c>
      <c r="C85" s="16">
        <f t="shared" si="1"/>
        <v>4.9749428351481546</v>
      </c>
      <c r="D85" s="16">
        <f t="shared" si="2"/>
        <v>2.3156249999999998</v>
      </c>
      <c r="E85" s="16">
        <f t="shared" si="3"/>
        <v>-2.6593178351481548</v>
      </c>
      <c r="F85" s="16">
        <f t="shared" si="4"/>
        <v>0</v>
      </c>
      <c r="G85" s="67"/>
      <c r="H85" s="34" t="s">
        <v>21</v>
      </c>
      <c r="I85" s="16">
        <f>SLOPE(I82:I83,H82:H83)</f>
        <v>0.12115034502061832</v>
      </c>
      <c r="J85" s="16">
        <f>SLOPE(J82:J83,H82:H83)</f>
        <v>-0.17812500000000003</v>
      </c>
    </row>
    <row r="86" spans="1:10" s="16" customFormat="1" x14ac:dyDescent="0.25">
      <c r="A86" s="64"/>
      <c r="B86" s="16">
        <f t="shared" si="1"/>
        <v>14</v>
      </c>
      <c r="C86" s="16">
        <f t="shared" si="1"/>
        <v>5.3118896578374928</v>
      </c>
      <c r="D86" s="16">
        <f t="shared" si="2"/>
        <v>1.0687500000000001</v>
      </c>
      <c r="E86" s="16">
        <f t="shared" si="3"/>
        <v>-4.2431396578374923</v>
      </c>
      <c r="F86" s="16">
        <f t="shared" si="4"/>
        <v>0</v>
      </c>
      <c r="G86" s="67"/>
      <c r="H86" s="34" t="s">
        <v>22</v>
      </c>
      <c r="I86" s="16">
        <f>INTERCEPT(I82:I83,H82:H83)</f>
        <v>4.1641304874832112</v>
      </c>
      <c r="J86" s="16">
        <f>INTERCEPT(J82:J83,H82:H83)</f>
        <v>3.5625</v>
      </c>
    </row>
    <row r="87" spans="1:10" s="16" customFormat="1" x14ac:dyDescent="0.25">
      <c r="A87" s="64"/>
      <c r="B87" s="16">
        <f t="shared" si="1"/>
        <v>25</v>
      </c>
      <c r="C87" s="16">
        <f t="shared" si="1"/>
        <v>4.6878933499240114</v>
      </c>
      <c r="D87" s="16">
        <f t="shared" si="2"/>
        <v>-0.890625</v>
      </c>
      <c r="E87" s="16">
        <f t="shared" si="3"/>
        <v>-5.5785183499240114</v>
      </c>
      <c r="F87" s="16">
        <f t="shared" si="4"/>
        <v>0</v>
      </c>
      <c r="G87" s="67"/>
      <c r="H87" s="68" t="s">
        <v>48</v>
      </c>
      <c r="I87" s="68"/>
      <c r="J87" s="68"/>
    </row>
    <row r="88" spans="1:10" s="16" customFormat="1" x14ac:dyDescent="0.25">
      <c r="A88" s="64"/>
      <c r="B88" s="16">
        <f t="shared" si="1"/>
        <v>35</v>
      </c>
      <c r="C88" s="16">
        <f t="shared" si="1"/>
        <v>4.8650000000000002</v>
      </c>
      <c r="D88" s="16">
        <f t="shared" si="2"/>
        <v>-2.671875</v>
      </c>
      <c r="E88" s="16">
        <f t="shared" si="3"/>
        <v>-7.5368750000000002</v>
      </c>
      <c r="F88" s="16">
        <f t="shared" si="4"/>
        <v>1</v>
      </c>
      <c r="G88" s="67"/>
      <c r="H88" s="68" t="s">
        <v>49</v>
      </c>
      <c r="I88" s="68"/>
      <c r="J88" s="43">
        <f>(J85*I86-I85*J86)/(J85-I85)</f>
        <v>3.9205830575120175</v>
      </c>
    </row>
    <row r="89" spans="1:10" s="16" customFormat="1" x14ac:dyDescent="0.25">
      <c r="A89" s="64"/>
      <c r="B89" s="16">
        <f t="shared" si="1"/>
        <v>0</v>
      </c>
      <c r="C89" s="16">
        <f t="shared" si="1"/>
        <v>0</v>
      </c>
      <c r="D89" s="16">
        <f t="shared" si="2"/>
        <v>3.5625</v>
      </c>
      <c r="E89" s="16">
        <f t="shared" si="3"/>
        <v>3.5625</v>
      </c>
      <c r="F89" s="16">
        <f>H67</f>
        <v>0</v>
      </c>
      <c r="G89" s="67"/>
      <c r="H89" s="68" t="s">
        <v>50</v>
      </c>
      <c r="I89" s="68"/>
      <c r="J89" s="43">
        <f>(J88-J86)/J85</f>
        <v>-2.0102908491902736</v>
      </c>
    </row>
    <row r="90" spans="1:10" s="16" customFormat="1" x14ac:dyDescent="0.25">
      <c r="A90" s="64"/>
      <c r="B90" s="68" t="s">
        <v>40</v>
      </c>
      <c r="C90" s="68"/>
      <c r="D90" s="68"/>
      <c r="E90" s="68"/>
      <c r="F90" s="68"/>
      <c r="G90" s="68"/>
      <c r="H90" s="68"/>
      <c r="I90" s="68"/>
      <c r="J90" s="68"/>
    </row>
    <row r="91" spans="1:10" s="16" customFormat="1" x14ac:dyDescent="0.25">
      <c r="A91" s="64"/>
      <c r="B91" s="16" t="s">
        <v>41</v>
      </c>
      <c r="C91" s="16" t="s">
        <v>42</v>
      </c>
      <c r="D91" s="16" t="s">
        <v>13</v>
      </c>
      <c r="E91" s="16" t="s">
        <v>18</v>
      </c>
      <c r="F91" s="16" t="s">
        <v>19</v>
      </c>
      <c r="G91" s="16" t="s">
        <v>43</v>
      </c>
      <c r="H91" s="68" t="s">
        <v>44</v>
      </c>
      <c r="I91" s="68"/>
      <c r="J91" s="68"/>
    </row>
    <row r="92" spans="1:10" s="16" customFormat="1" x14ac:dyDescent="0.25">
      <c r="A92" s="64"/>
      <c r="B92" s="16">
        <f>B53</f>
        <v>-20</v>
      </c>
      <c r="C92" s="16">
        <f>D53</f>
        <v>0</v>
      </c>
      <c r="D92" s="16">
        <f>$C$73*B92+$D$73</f>
        <v>7.125</v>
      </c>
      <c r="E92" s="16">
        <f>D92-C92</f>
        <v>7.125</v>
      </c>
      <c r="F92" s="16">
        <f>IF(SIGN(E92*E93)=1,0,1)</f>
        <v>1</v>
      </c>
      <c r="G92" s="67">
        <f>MATCH(1,F92:F100,0)</f>
        <v>1</v>
      </c>
      <c r="H92" s="16" t="s">
        <v>12</v>
      </c>
      <c r="I92" s="16" t="s">
        <v>45</v>
      </c>
      <c r="J92" s="16" t="s">
        <v>46</v>
      </c>
    </row>
    <row r="93" spans="1:10" s="16" customFormat="1" x14ac:dyDescent="0.25">
      <c r="A93" s="64"/>
      <c r="B93" s="16">
        <f t="shared" ref="B93:B100" si="5">B54</f>
        <v>-15</v>
      </c>
      <c r="C93" s="16">
        <f t="shared" ref="C93:C100" si="6">D54</f>
        <v>8.4660604970603632</v>
      </c>
      <c r="D93" s="16">
        <f t="shared" ref="D93:D100" si="7">$C$73*B93+$D$73</f>
        <v>6.234375</v>
      </c>
      <c r="E93" s="16">
        <f t="shared" ref="E93:E100" si="8">D93-C93</f>
        <v>-2.2316854970603632</v>
      </c>
      <c r="F93" s="16">
        <f t="shared" ref="F93:F99" si="9">IF(SIGN(E93*E94)=1,0,1)</f>
        <v>0</v>
      </c>
      <c r="G93" s="67"/>
      <c r="H93" s="16">
        <f>INDEX(B92:B100,G92)</f>
        <v>-20</v>
      </c>
      <c r="I93" s="16">
        <f>INDEX(C92:C100,G92)</f>
        <v>0</v>
      </c>
      <c r="J93" s="16">
        <f>INDEX(D92:D100,G92)</f>
        <v>7.125</v>
      </c>
    </row>
    <row r="94" spans="1:10" s="16" customFormat="1" x14ac:dyDescent="0.25">
      <c r="A94" s="64"/>
      <c r="B94" s="16">
        <f t="shared" si="5"/>
        <v>-7</v>
      </c>
      <c r="C94" s="16">
        <f t="shared" si="6"/>
        <v>9.3160780723388825</v>
      </c>
      <c r="D94" s="16">
        <f t="shared" si="7"/>
        <v>4.8093750000000002</v>
      </c>
      <c r="E94" s="16">
        <f t="shared" si="8"/>
        <v>-4.5067030723388823</v>
      </c>
      <c r="F94" s="16">
        <f t="shared" si="9"/>
        <v>0</v>
      </c>
      <c r="G94" s="67"/>
      <c r="H94" s="16">
        <f>INDEX(B92:B100,G92+1)</f>
        <v>-15</v>
      </c>
      <c r="I94" s="16">
        <f>INDEX(C92:C100,G92+1)</f>
        <v>8.4660604970603632</v>
      </c>
      <c r="J94" s="16">
        <f>INDEX(D92:D100,G92+1)</f>
        <v>6.234375</v>
      </c>
    </row>
    <row r="95" spans="1:10" s="16" customFormat="1" x14ac:dyDescent="0.25">
      <c r="A95" s="64"/>
      <c r="B95" s="16">
        <f t="shared" si="5"/>
        <v>2</v>
      </c>
      <c r="C95" s="16">
        <f t="shared" si="6"/>
        <v>10.406431177524448</v>
      </c>
      <c r="D95" s="16">
        <f t="shared" si="7"/>
        <v>3.2062499999999998</v>
      </c>
      <c r="E95" s="16">
        <f t="shared" si="8"/>
        <v>-7.2001811775244482</v>
      </c>
      <c r="F95" s="16">
        <f t="shared" si="9"/>
        <v>0</v>
      </c>
      <c r="G95" s="67"/>
      <c r="H95" s="68" t="s">
        <v>47</v>
      </c>
      <c r="I95" s="68"/>
      <c r="J95" s="68"/>
    </row>
    <row r="96" spans="1:10" s="16" customFormat="1" x14ac:dyDescent="0.25">
      <c r="A96" s="64"/>
      <c r="B96" s="16">
        <f t="shared" si="5"/>
        <v>7</v>
      </c>
      <c r="C96" s="16">
        <f t="shared" si="6"/>
        <v>10.974942835148155</v>
      </c>
      <c r="D96" s="16">
        <f t="shared" si="7"/>
        <v>2.3156249999999998</v>
      </c>
      <c r="E96" s="16">
        <f t="shared" si="8"/>
        <v>-8.6593178351481548</v>
      </c>
      <c r="F96" s="16">
        <f t="shared" si="9"/>
        <v>0</v>
      </c>
      <c r="G96" s="67"/>
      <c r="H96" s="34" t="s">
        <v>21</v>
      </c>
      <c r="I96" s="16">
        <f>SLOPE(I93:I94,H93:H94)</f>
        <v>1.6932120994120725</v>
      </c>
      <c r="J96" s="16">
        <f>SLOPE(J93:J94,H93:H94)</f>
        <v>-0.17812500000000001</v>
      </c>
    </row>
    <row r="97" spans="1:10" s="16" customFormat="1" x14ac:dyDescent="0.25">
      <c r="A97" s="64"/>
      <c r="B97" s="16">
        <f t="shared" si="5"/>
        <v>14</v>
      </c>
      <c r="C97" s="16">
        <f t="shared" si="6"/>
        <v>11.311889657837494</v>
      </c>
      <c r="D97" s="16">
        <f t="shared" si="7"/>
        <v>1.0687500000000001</v>
      </c>
      <c r="E97" s="16">
        <f t="shared" si="8"/>
        <v>-10.243139657837494</v>
      </c>
      <c r="F97" s="16">
        <f t="shared" si="9"/>
        <v>0</v>
      </c>
      <c r="G97" s="67"/>
      <c r="H97" s="34" t="s">
        <v>22</v>
      </c>
      <c r="I97" s="16">
        <f>INTERCEPT(I93:I94,H93:H94)</f>
        <v>33.864241988241453</v>
      </c>
      <c r="J97" s="16">
        <f>INTERCEPT(J93:J94,H93:H94)</f>
        <v>3.5625</v>
      </c>
    </row>
    <row r="98" spans="1:10" s="16" customFormat="1" x14ac:dyDescent="0.25">
      <c r="A98" s="64"/>
      <c r="B98" s="16">
        <f t="shared" si="5"/>
        <v>25</v>
      </c>
      <c r="C98" s="16">
        <f t="shared" si="6"/>
        <v>10.687893349924011</v>
      </c>
      <c r="D98" s="16">
        <f t="shared" si="7"/>
        <v>-0.890625</v>
      </c>
      <c r="E98" s="16">
        <f t="shared" si="8"/>
        <v>-11.578518349924011</v>
      </c>
      <c r="F98" s="16">
        <f t="shared" si="9"/>
        <v>0</v>
      </c>
      <c r="G98" s="67"/>
      <c r="H98" s="68" t="s">
        <v>48</v>
      </c>
      <c r="I98" s="68"/>
      <c r="J98" s="68"/>
    </row>
    <row r="99" spans="1:10" s="16" customFormat="1" x14ac:dyDescent="0.25">
      <c r="A99" s="64"/>
      <c r="B99" s="16">
        <f t="shared" si="5"/>
        <v>35</v>
      </c>
      <c r="C99" s="16">
        <f t="shared" si="6"/>
        <v>10.865</v>
      </c>
      <c r="D99" s="16">
        <f t="shared" si="7"/>
        <v>-2.671875</v>
      </c>
      <c r="E99" s="16">
        <f t="shared" si="8"/>
        <v>-13.536875</v>
      </c>
      <c r="F99" s="16">
        <f t="shared" si="9"/>
        <v>1</v>
      </c>
      <c r="G99" s="67"/>
      <c r="H99" s="68" t="s">
        <v>49</v>
      </c>
      <c r="I99" s="68"/>
      <c r="J99" s="43">
        <f>(J96*I97-I96*J97)/(J96-I96)</f>
        <v>6.446800104642433</v>
      </c>
    </row>
    <row r="100" spans="1:10" s="16" customFormat="1" x14ac:dyDescent="0.25">
      <c r="A100" s="64"/>
      <c r="B100" s="16">
        <f t="shared" si="5"/>
        <v>0</v>
      </c>
      <c r="C100" s="16">
        <f t="shared" si="6"/>
        <v>0</v>
      </c>
      <c r="D100" s="16">
        <f t="shared" si="7"/>
        <v>3.5625</v>
      </c>
      <c r="E100" s="16">
        <f t="shared" si="8"/>
        <v>3.5625</v>
      </c>
      <c r="F100" s="16">
        <f>F89</f>
        <v>0</v>
      </c>
      <c r="G100" s="67"/>
      <c r="H100" s="68" t="s">
        <v>50</v>
      </c>
      <c r="I100" s="68"/>
      <c r="J100" s="43">
        <f>(J99-J97)/J96</f>
        <v>-16.192561990975062</v>
      </c>
    </row>
    <row r="101" spans="1:10" s="16" customFormat="1" ht="15" customHeight="1" x14ac:dyDescent="0.25">
      <c r="A101" s="64" t="s">
        <v>52</v>
      </c>
      <c r="B101" s="65" t="s">
        <v>51</v>
      </c>
      <c r="C101" s="65"/>
      <c r="D101" s="65"/>
      <c r="E101" s="65"/>
      <c r="F101" s="65"/>
      <c r="G101" s="65"/>
      <c r="H101" s="65"/>
      <c r="I101" s="65"/>
      <c r="J101" s="65"/>
    </row>
    <row r="102" spans="1:10" s="16" customFormat="1" ht="15" customHeight="1" x14ac:dyDescent="0.25">
      <c r="A102" s="64"/>
      <c r="B102" s="19" t="s">
        <v>28</v>
      </c>
      <c r="C102" s="34" t="s">
        <v>12</v>
      </c>
      <c r="D102" s="35" t="s">
        <v>13</v>
      </c>
      <c r="E102" s="68"/>
      <c r="F102" s="68"/>
      <c r="G102" s="68"/>
      <c r="H102" s="68"/>
      <c r="I102" s="68"/>
      <c r="J102" s="68"/>
    </row>
    <row r="103" spans="1:10" s="16" customFormat="1" ht="15" customHeight="1" x14ac:dyDescent="0.25">
      <c r="A103" s="64"/>
      <c r="B103" s="34">
        <v>1</v>
      </c>
      <c r="C103" s="34">
        <f>G66-0.01</f>
        <v>-12.01</v>
      </c>
      <c r="D103" s="35">
        <f>H66</f>
        <v>5.7</v>
      </c>
      <c r="E103" s="68"/>
      <c r="F103" s="68"/>
      <c r="G103" s="68"/>
      <c r="H103" s="68"/>
      <c r="I103" s="68"/>
      <c r="J103" s="68"/>
    </row>
    <row r="104" spans="1:10" s="16" customFormat="1" ht="15" customHeight="1" x14ac:dyDescent="0.25">
      <c r="A104" s="64"/>
      <c r="B104" s="34">
        <v>2</v>
      </c>
      <c r="C104" s="34">
        <f>G67</f>
        <v>-12</v>
      </c>
      <c r="D104" s="34">
        <f>H67</f>
        <v>0</v>
      </c>
      <c r="E104" s="68"/>
      <c r="F104" s="68"/>
      <c r="G104" s="68"/>
      <c r="H104" s="68"/>
      <c r="I104" s="68"/>
      <c r="J104" s="68"/>
    </row>
    <row r="105" spans="1:10" s="16" customFormat="1" ht="15.75" customHeight="1" x14ac:dyDescent="0.25">
      <c r="A105" s="64"/>
      <c r="B105" s="36"/>
      <c r="C105" s="36" t="s">
        <v>16</v>
      </c>
      <c r="D105" s="36" t="s">
        <v>17</v>
      </c>
      <c r="E105" s="68"/>
      <c r="F105" s="68"/>
      <c r="G105" s="68"/>
      <c r="H105" s="68"/>
      <c r="I105" s="68"/>
      <c r="J105" s="68"/>
    </row>
    <row r="106" spans="1:10" s="16" customFormat="1" ht="15.75" customHeight="1" x14ac:dyDescent="0.25">
      <c r="A106" s="64"/>
      <c r="B106" s="19" t="s">
        <v>29</v>
      </c>
      <c r="C106" s="44" cm="1">
        <f t="array" ref="C106:D106">LINEST(D103:D104,C103:C104,1)</f>
        <v>-570.00000000001216</v>
      </c>
      <c r="D106" s="38">
        <v>-6840.0000000001455</v>
      </c>
      <c r="E106" s="68"/>
      <c r="F106" s="68"/>
      <c r="G106" s="68"/>
      <c r="H106" s="68"/>
      <c r="I106" s="68"/>
      <c r="J106" s="68"/>
    </row>
    <row r="107" spans="1:10" s="16" customFormat="1" ht="15" customHeight="1" x14ac:dyDescent="0.25">
      <c r="A107" s="64"/>
      <c r="B107" s="68" t="s">
        <v>39</v>
      </c>
      <c r="C107" s="68"/>
      <c r="D107" s="68"/>
      <c r="E107" s="68"/>
      <c r="F107" s="68"/>
      <c r="G107" s="68"/>
      <c r="H107" s="68"/>
      <c r="I107" s="68"/>
      <c r="J107" s="68"/>
    </row>
    <row r="108" spans="1:10" s="16" customFormat="1" ht="15" customHeight="1" x14ac:dyDescent="0.25">
      <c r="A108" s="64"/>
      <c r="B108" s="16" t="s">
        <v>41</v>
      </c>
      <c r="C108" s="16" t="s">
        <v>42</v>
      </c>
      <c r="D108" s="16" t="s">
        <v>13</v>
      </c>
      <c r="E108" s="16" t="s">
        <v>18</v>
      </c>
      <c r="F108" s="16" t="s">
        <v>19</v>
      </c>
      <c r="G108" s="16" t="s">
        <v>43</v>
      </c>
      <c r="H108" s="68" t="s">
        <v>44</v>
      </c>
      <c r="I108" s="68"/>
      <c r="J108" s="68"/>
    </row>
    <row r="109" spans="1:10" s="16" customFormat="1" ht="15" customHeight="1" x14ac:dyDescent="0.25">
      <c r="A109" s="64"/>
      <c r="B109" s="16">
        <f>B53</f>
        <v>-20</v>
      </c>
      <c r="C109" s="16">
        <f>C53</f>
        <v>0</v>
      </c>
      <c r="D109" s="16">
        <f>$C$106*B109+$D$106</f>
        <v>4560.0000000000982</v>
      </c>
      <c r="E109" s="16">
        <f t="shared" ref="E109:E117" si="10">D109-C109</f>
        <v>4560.0000000000982</v>
      </c>
      <c r="F109" s="16">
        <f>IF(SIGN(E109*E110)=1,0,1)</f>
        <v>0</v>
      </c>
      <c r="G109" s="67">
        <f>MATCH(1,F109:F117,0)</f>
        <v>2</v>
      </c>
      <c r="H109" s="16" t="s">
        <v>12</v>
      </c>
      <c r="I109" s="16" t="s">
        <v>45</v>
      </c>
      <c r="J109" s="16" t="s">
        <v>46</v>
      </c>
    </row>
    <row r="110" spans="1:10" s="16" customFormat="1" ht="15" customHeight="1" x14ac:dyDescent="0.25">
      <c r="A110" s="64"/>
      <c r="B110" s="16">
        <f t="shared" ref="B110:C117" si="11">B54</f>
        <v>-15</v>
      </c>
      <c r="C110" s="16">
        <f t="shared" si="11"/>
        <v>2.4660604970603632</v>
      </c>
      <c r="D110" s="16">
        <f>$C$106*B110+$D$106</f>
        <v>1710.0000000000364</v>
      </c>
      <c r="E110" s="16">
        <f t="shared" si="10"/>
        <v>1707.533939502976</v>
      </c>
      <c r="F110" s="16">
        <f t="shared" ref="F110:F116" si="12">IF(SIGN(E110*E111)=1,0,1)</f>
        <v>1</v>
      </c>
      <c r="G110" s="67"/>
      <c r="H110" s="16">
        <f>INDEX(B109:B117,G109)</f>
        <v>-15</v>
      </c>
      <c r="I110" s="16">
        <f>INDEX(C109:C117,G109)</f>
        <v>2.4660604970603632</v>
      </c>
      <c r="J110" s="16">
        <f>INDEX(D109:D117,G109)</f>
        <v>1710.0000000000364</v>
      </c>
    </row>
    <row r="111" spans="1:10" s="16" customFormat="1" ht="15" customHeight="1" x14ac:dyDescent="0.25">
      <c r="A111" s="64"/>
      <c r="B111" s="16">
        <f t="shared" si="11"/>
        <v>-7</v>
      </c>
      <c r="C111" s="16">
        <f t="shared" si="11"/>
        <v>3.316078072338883</v>
      </c>
      <c r="D111" s="16">
        <f t="shared" ref="D111:D117" si="13">$C$106*B111+$D$106</f>
        <v>-2850.0000000000605</v>
      </c>
      <c r="E111" s="16">
        <f t="shared" si="10"/>
        <v>-2853.3160780723993</v>
      </c>
      <c r="F111" s="16">
        <f t="shared" si="12"/>
        <v>0</v>
      </c>
      <c r="G111" s="67"/>
      <c r="H111" s="16">
        <f>INDEX(B109:B117,G109+1)</f>
        <v>-7</v>
      </c>
      <c r="I111" s="16">
        <f>INDEX(C109:C117,G109+1)</f>
        <v>3.316078072338883</v>
      </c>
      <c r="J111" s="16">
        <f>INDEX(D109:D117,G109+1)</f>
        <v>-2850.0000000000605</v>
      </c>
    </row>
    <row r="112" spans="1:10" s="16" customFormat="1" ht="15" customHeight="1" x14ac:dyDescent="0.25">
      <c r="A112" s="64"/>
      <c r="B112" s="16">
        <f t="shared" si="11"/>
        <v>2</v>
      </c>
      <c r="C112" s="16">
        <f t="shared" si="11"/>
        <v>4.406431177524448</v>
      </c>
      <c r="D112" s="16">
        <f t="shared" si="13"/>
        <v>-7980.0000000001701</v>
      </c>
      <c r="E112" s="16">
        <f t="shared" si="10"/>
        <v>-7984.4064311776947</v>
      </c>
      <c r="F112" s="16">
        <f t="shared" si="12"/>
        <v>0</v>
      </c>
      <c r="G112" s="67"/>
      <c r="H112" s="68" t="s">
        <v>47</v>
      </c>
      <c r="I112" s="68"/>
      <c r="J112" s="68"/>
    </row>
    <row r="113" spans="1:11" s="16" customFormat="1" ht="15" customHeight="1" x14ac:dyDescent="0.25">
      <c r="A113" s="64"/>
      <c r="B113" s="16">
        <f t="shared" si="11"/>
        <v>7</v>
      </c>
      <c r="C113" s="16">
        <f t="shared" si="11"/>
        <v>4.9749428351481546</v>
      </c>
      <c r="D113" s="16">
        <f>$C$106*B113+$D$106</f>
        <v>-10830.000000000231</v>
      </c>
      <c r="E113" s="16">
        <f t="shared" si="10"/>
        <v>-10834.974942835379</v>
      </c>
      <c r="F113" s="16">
        <f t="shared" si="12"/>
        <v>0</v>
      </c>
      <c r="G113" s="67"/>
      <c r="H113" s="34" t="s">
        <v>21</v>
      </c>
      <c r="I113" s="16">
        <f>SLOPE(I110:I111,H110:H111)</f>
        <v>0.10625219690981497</v>
      </c>
      <c r="J113" s="16">
        <f>SLOPE(J110:J111,H110:H111)</f>
        <v>-570.00000000001205</v>
      </c>
    </row>
    <row r="114" spans="1:11" s="16" customFormat="1" ht="15" customHeight="1" x14ac:dyDescent="0.25">
      <c r="A114" s="64"/>
      <c r="B114" s="16">
        <f t="shared" si="11"/>
        <v>14</v>
      </c>
      <c r="C114" s="16">
        <f t="shared" si="11"/>
        <v>5.3118896578374928</v>
      </c>
      <c r="D114" s="16">
        <f t="shared" si="13"/>
        <v>-14820.000000000317</v>
      </c>
      <c r="E114" s="16">
        <f t="shared" si="10"/>
        <v>-14825.311889658155</v>
      </c>
      <c r="F114" s="16">
        <f t="shared" si="12"/>
        <v>0</v>
      </c>
      <c r="G114" s="67"/>
      <c r="H114" s="34" t="s">
        <v>22</v>
      </c>
      <c r="I114" s="16">
        <f>INTERCEPT(I110:I111,H110:H111)</f>
        <v>4.0598434507075876</v>
      </c>
      <c r="J114" s="16">
        <f>INTERCEPT(J110:J111,H110:H111)</f>
        <v>-6840.0000000001446</v>
      </c>
    </row>
    <row r="115" spans="1:11" s="16" customFormat="1" ht="15.75" customHeight="1" x14ac:dyDescent="0.25">
      <c r="A115" s="64"/>
      <c r="B115" s="16">
        <f t="shared" si="11"/>
        <v>25</v>
      </c>
      <c r="C115" s="16">
        <f t="shared" si="11"/>
        <v>4.6878933499240114</v>
      </c>
      <c r="D115" s="16">
        <f t="shared" si="13"/>
        <v>-21090.000000000451</v>
      </c>
      <c r="E115" s="16">
        <f t="shared" si="10"/>
        <v>-21094.687893350376</v>
      </c>
      <c r="F115" s="16">
        <f t="shared" si="12"/>
        <v>0</v>
      </c>
      <c r="G115" s="67"/>
      <c r="H115" s="68" t="s">
        <v>48</v>
      </c>
      <c r="I115" s="68"/>
      <c r="J115" s="68"/>
      <c r="K115" s="45" t="s">
        <v>53</v>
      </c>
    </row>
    <row r="116" spans="1:11" s="16" customFormat="1" ht="15" customHeight="1" x14ac:dyDescent="0.25">
      <c r="A116" s="64"/>
      <c r="B116" s="16">
        <f t="shared" si="11"/>
        <v>35</v>
      </c>
      <c r="C116" s="16">
        <f t="shared" si="11"/>
        <v>4.8650000000000002</v>
      </c>
      <c r="D116" s="16">
        <f t="shared" si="13"/>
        <v>-26790.000000000571</v>
      </c>
      <c r="E116" s="16">
        <f t="shared" si="10"/>
        <v>-26794.865000000573</v>
      </c>
      <c r="F116" s="16">
        <f t="shared" si="12"/>
        <v>0</v>
      </c>
      <c r="G116" s="67"/>
      <c r="H116" s="68" t="s">
        <v>50</v>
      </c>
      <c r="I116" s="68"/>
      <c r="J116" s="43">
        <f>(J113*I114-I113*J114)/(J113-I113)</f>
        <v>2.7842980741280052</v>
      </c>
      <c r="K116" s="16">
        <f>J116</f>
        <v>2.7842980741280052</v>
      </c>
    </row>
    <row r="117" spans="1:11" s="16" customFormat="1" ht="15.75" customHeight="1" x14ac:dyDescent="0.25">
      <c r="A117" s="64"/>
      <c r="B117" s="16">
        <f t="shared" si="11"/>
        <v>0</v>
      </c>
      <c r="C117" s="16">
        <f t="shared" si="11"/>
        <v>0</v>
      </c>
      <c r="D117" s="16">
        <f t="shared" si="13"/>
        <v>-6840.0000000001455</v>
      </c>
      <c r="E117" s="16">
        <f t="shared" si="10"/>
        <v>-6840.0000000001455</v>
      </c>
      <c r="F117" s="16">
        <f>F89</f>
        <v>0</v>
      </c>
      <c r="G117" s="67"/>
      <c r="H117" s="68" t="s">
        <v>49</v>
      </c>
      <c r="I117" s="68"/>
      <c r="J117" s="43">
        <f>ROUND((J116-J114)/J113,1)</f>
        <v>-12</v>
      </c>
      <c r="K117" s="33">
        <f>G63</f>
        <v>-15</v>
      </c>
    </row>
    <row r="118" spans="1:11" s="16" customFormat="1" ht="15" customHeight="1" x14ac:dyDescent="0.25">
      <c r="A118" s="64"/>
      <c r="B118" s="68" t="s">
        <v>40</v>
      </c>
      <c r="C118" s="68"/>
      <c r="D118" s="68"/>
      <c r="E118" s="68"/>
      <c r="F118" s="68"/>
      <c r="G118" s="68"/>
      <c r="H118" s="68"/>
      <c r="I118" s="68"/>
      <c r="J118" s="68"/>
    </row>
    <row r="119" spans="1:11" s="16" customFormat="1" ht="15" customHeight="1" x14ac:dyDescent="0.25">
      <c r="A119" s="64"/>
      <c r="B119" s="16" t="s">
        <v>41</v>
      </c>
      <c r="C119" s="16" t="s">
        <v>42</v>
      </c>
      <c r="D119" s="16" t="s">
        <v>13</v>
      </c>
      <c r="E119" s="16" t="s">
        <v>18</v>
      </c>
      <c r="F119" s="16" t="s">
        <v>19</v>
      </c>
      <c r="G119" s="16" t="s">
        <v>43</v>
      </c>
      <c r="H119" s="68" t="s">
        <v>44</v>
      </c>
      <c r="I119" s="68"/>
      <c r="J119" s="68"/>
    </row>
    <row r="120" spans="1:11" s="16" customFormat="1" ht="15" customHeight="1" x14ac:dyDescent="0.25">
      <c r="A120" s="64"/>
      <c r="B120" s="16">
        <f>B109</f>
        <v>-20</v>
      </c>
      <c r="C120" s="16">
        <f>D53</f>
        <v>0</v>
      </c>
      <c r="D120" s="16">
        <f>$C$106*B120+$D$106</f>
        <v>4560.0000000000982</v>
      </c>
      <c r="E120" s="16">
        <f>D120-C120</f>
        <v>4560.0000000000982</v>
      </c>
      <c r="F120" s="16">
        <f>IF(SIGN(E120*E121)=1,0,1)</f>
        <v>0</v>
      </c>
      <c r="G120" s="67">
        <f>MATCH(1,F120:F128,0)</f>
        <v>2</v>
      </c>
      <c r="H120" s="16" t="s">
        <v>12</v>
      </c>
      <c r="I120" s="16" t="s">
        <v>45</v>
      </c>
      <c r="J120" s="16" t="s">
        <v>46</v>
      </c>
    </row>
    <row r="121" spans="1:11" s="16" customFormat="1" ht="15" customHeight="1" x14ac:dyDescent="0.25">
      <c r="A121" s="64"/>
      <c r="B121" s="16">
        <f t="shared" ref="B121:B128" si="14">B110</f>
        <v>-15</v>
      </c>
      <c r="C121" s="16">
        <f t="shared" ref="C121:C128" si="15">D54</f>
        <v>8.4660604970603632</v>
      </c>
      <c r="D121" s="16">
        <f t="shared" ref="D121:D128" si="16">$C$106*B121+$D$106</f>
        <v>1710.0000000000364</v>
      </c>
      <c r="E121" s="16">
        <f t="shared" ref="E121:E128" si="17">D121-C121</f>
        <v>1701.533939502976</v>
      </c>
      <c r="F121" s="16">
        <f t="shared" ref="F121:F127" si="18">IF(SIGN(E121*E122)=1,0,1)</f>
        <v>1</v>
      </c>
      <c r="G121" s="67"/>
      <c r="H121" s="16">
        <f>INDEX(B120:B128,G120)</f>
        <v>-15</v>
      </c>
      <c r="I121" s="16">
        <f>INDEX(C120:C128,G120)</f>
        <v>8.4660604970603632</v>
      </c>
      <c r="J121" s="16">
        <f>INDEX(D120:D128,G120)</f>
        <v>1710.0000000000364</v>
      </c>
    </row>
    <row r="122" spans="1:11" s="16" customFormat="1" ht="15" customHeight="1" x14ac:dyDescent="0.25">
      <c r="A122" s="64"/>
      <c r="B122" s="16">
        <f t="shared" si="14"/>
        <v>-7</v>
      </c>
      <c r="C122" s="16">
        <f t="shared" si="15"/>
        <v>9.3160780723388825</v>
      </c>
      <c r="D122" s="16">
        <f t="shared" si="16"/>
        <v>-2850.0000000000605</v>
      </c>
      <c r="E122" s="16">
        <f t="shared" si="17"/>
        <v>-2859.3160780723993</v>
      </c>
      <c r="F122" s="16">
        <f t="shared" si="18"/>
        <v>0</v>
      </c>
      <c r="G122" s="67"/>
      <c r="H122" s="16">
        <f>INDEX(B120:B128,G120+1)</f>
        <v>-7</v>
      </c>
      <c r="I122" s="16">
        <f>INDEX(C120:C128,G120+1)</f>
        <v>9.3160780723388825</v>
      </c>
      <c r="J122" s="16">
        <f>INDEX(D120:D128,G120+1)</f>
        <v>-2850.0000000000605</v>
      </c>
    </row>
    <row r="123" spans="1:11" s="16" customFormat="1" ht="15" customHeight="1" x14ac:dyDescent="0.25">
      <c r="A123" s="64"/>
      <c r="B123" s="16">
        <f t="shared" si="14"/>
        <v>2</v>
      </c>
      <c r="C123" s="16">
        <f t="shared" si="15"/>
        <v>10.406431177524448</v>
      </c>
      <c r="D123" s="16">
        <f t="shared" si="16"/>
        <v>-7980.0000000001701</v>
      </c>
      <c r="E123" s="16">
        <f t="shared" si="17"/>
        <v>-7990.4064311776947</v>
      </c>
      <c r="F123" s="16">
        <f t="shared" si="18"/>
        <v>0</v>
      </c>
      <c r="G123" s="67"/>
      <c r="H123" s="68" t="s">
        <v>47</v>
      </c>
      <c r="I123" s="68"/>
      <c r="J123" s="68"/>
    </row>
    <row r="124" spans="1:11" s="16" customFormat="1" ht="15" customHeight="1" x14ac:dyDescent="0.25">
      <c r="A124" s="64"/>
      <c r="B124" s="16">
        <f t="shared" si="14"/>
        <v>7</v>
      </c>
      <c r="C124" s="16">
        <f t="shared" si="15"/>
        <v>10.974942835148155</v>
      </c>
      <c r="D124" s="16">
        <f t="shared" si="16"/>
        <v>-10830.000000000231</v>
      </c>
      <c r="E124" s="16">
        <f t="shared" si="17"/>
        <v>-10840.974942835379</v>
      </c>
      <c r="F124" s="16">
        <f t="shared" si="18"/>
        <v>0</v>
      </c>
      <c r="G124" s="67"/>
      <c r="H124" s="34" t="s">
        <v>21</v>
      </c>
      <c r="I124" s="16">
        <f>SLOPE(I121:I122,H121:H122)</f>
        <v>0.10625219690981491</v>
      </c>
      <c r="J124" s="16">
        <f>SLOPE(J121:J122,H121:H122)</f>
        <v>-570.00000000001205</v>
      </c>
    </row>
    <row r="125" spans="1:11" s="16" customFormat="1" ht="15" customHeight="1" x14ac:dyDescent="0.25">
      <c r="A125" s="64"/>
      <c r="B125" s="16">
        <f t="shared" si="14"/>
        <v>14</v>
      </c>
      <c r="C125" s="16">
        <f t="shared" si="15"/>
        <v>11.311889657837494</v>
      </c>
      <c r="D125" s="16">
        <f t="shared" si="16"/>
        <v>-14820.000000000317</v>
      </c>
      <c r="E125" s="16">
        <f>D125-C125</f>
        <v>-14831.311889658155</v>
      </c>
      <c r="F125" s="16">
        <f>IF(SIGN(E125*E126)=1,0,1)</f>
        <v>0</v>
      </c>
      <c r="G125" s="67"/>
      <c r="H125" s="34" t="s">
        <v>22</v>
      </c>
      <c r="I125" s="16">
        <f>INTERCEPT(I121:I122,H121:H122)</f>
        <v>10.059843450707586</v>
      </c>
      <c r="J125" s="16">
        <f>INTERCEPT(J121:J122,H121:H122)</f>
        <v>-6840.0000000001446</v>
      </c>
    </row>
    <row r="126" spans="1:11" s="16" customFormat="1" ht="15.75" customHeight="1" x14ac:dyDescent="0.25">
      <c r="A126" s="64"/>
      <c r="B126" s="16">
        <f t="shared" si="14"/>
        <v>25</v>
      </c>
      <c r="C126" s="16">
        <f t="shared" si="15"/>
        <v>10.687893349924011</v>
      </c>
      <c r="D126" s="16">
        <f t="shared" si="16"/>
        <v>-21090.000000000451</v>
      </c>
      <c r="E126" s="16">
        <f t="shared" si="17"/>
        <v>-21100.687893350376</v>
      </c>
      <c r="F126" s="16">
        <f t="shared" si="18"/>
        <v>0</v>
      </c>
      <c r="G126" s="67"/>
      <c r="H126" s="68" t="s">
        <v>48</v>
      </c>
      <c r="I126" s="68"/>
      <c r="J126" s="68"/>
      <c r="K126" s="45" t="s">
        <v>53</v>
      </c>
    </row>
    <row r="127" spans="1:11" s="16" customFormat="1" x14ac:dyDescent="0.25">
      <c r="A127" s="64"/>
      <c r="B127" s="16">
        <f t="shared" si="14"/>
        <v>35</v>
      </c>
      <c r="C127" s="16">
        <f t="shared" si="15"/>
        <v>10.865</v>
      </c>
      <c r="D127" s="16">
        <f t="shared" si="16"/>
        <v>-26790.000000000571</v>
      </c>
      <c r="E127" s="16">
        <f t="shared" si="17"/>
        <v>-26800.865000000573</v>
      </c>
      <c r="F127" s="16">
        <f t="shared" si="18"/>
        <v>0</v>
      </c>
      <c r="G127" s="67"/>
      <c r="H127" s="68" t="s">
        <v>50</v>
      </c>
      <c r="I127" s="68"/>
      <c r="J127" s="43">
        <f>(J124*I125-I124*J125)/(J124-I124)</f>
        <v>8.7831798383973787</v>
      </c>
      <c r="K127" s="16">
        <f>J127</f>
        <v>8.7831798383973787</v>
      </c>
    </row>
    <row r="128" spans="1:11" s="16" customFormat="1" x14ac:dyDescent="0.25">
      <c r="A128" s="64"/>
      <c r="B128" s="16">
        <f t="shared" si="14"/>
        <v>0</v>
      </c>
      <c r="C128" s="16">
        <f t="shared" si="15"/>
        <v>0</v>
      </c>
      <c r="D128" s="16">
        <f t="shared" si="16"/>
        <v>-6840.0000000001455</v>
      </c>
      <c r="E128" s="16">
        <f t="shared" si="17"/>
        <v>-6840.0000000001455</v>
      </c>
      <c r="F128" s="16">
        <f>F89</f>
        <v>0</v>
      </c>
      <c r="G128" s="67"/>
      <c r="H128" s="68" t="s">
        <v>49</v>
      </c>
      <c r="I128" s="68"/>
      <c r="J128" s="43">
        <f>ROUND((J127-J125)/J124,1)</f>
        <v>-12</v>
      </c>
      <c r="K128" s="33">
        <f>G63</f>
        <v>-15</v>
      </c>
    </row>
    <row r="129" s="16" customFormat="1" x14ac:dyDescent="0.25"/>
    <row r="130" s="16" customFormat="1" x14ac:dyDescent="0.25"/>
    <row r="131" s="16" customFormat="1" x14ac:dyDescent="0.25"/>
    <row r="132" s="16" customFormat="1" x14ac:dyDescent="0.25"/>
    <row r="133" s="16" customFormat="1" x14ac:dyDescent="0.25"/>
    <row r="134" s="16" customFormat="1" x14ac:dyDescent="0.25"/>
    <row r="135" s="16" customFormat="1" x14ac:dyDescent="0.25"/>
    <row r="136" s="16" customFormat="1" x14ac:dyDescent="0.25"/>
    <row r="137" s="16" customFormat="1" x14ac:dyDescent="0.25"/>
    <row r="138" s="16" customFormat="1" x14ac:dyDescent="0.25"/>
    <row r="139" s="16" customFormat="1" x14ac:dyDescent="0.25"/>
    <row r="140" s="16" customFormat="1" x14ac:dyDescent="0.25"/>
    <row r="141" s="16" customFormat="1" x14ac:dyDescent="0.25"/>
    <row r="142" s="16" customFormat="1" x14ac:dyDescent="0.25"/>
    <row r="143" s="16" customFormat="1" x14ac:dyDescent="0.25"/>
    <row r="144" s="16" customFormat="1" x14ac:dyDescent="0.25"/>
    <row r="145" s="16" customFormat="1" x14ac:dyDescent="0.25"/>
    <row r="146" s="16" customFormat="1" x14ac:dyDescent="0.25"/>
    <row r="147" s="16" customFormat="1" x14ac:dyDescent="0.25"/>
    <row r="148" s="16" customFormat="1" x14ac:dyDescent="0.25"/>
    <row r="149" s="16" customFormat="1" x14ac:dyDescent="0.25"/>
    <row r="150" s="16" customFormat="1" x14ac:dyDescent="0.25"/>
    <row r="151" s="16" customFormat="1" x14ac:dyDescent="0.25"/>
    <row r="152" s="16" customFormat="1" x14ac:dyDescent="0.25"/>
    <row r="153" s="16" customFormat="1" x14ac:dyDescent="0.25"/>
    <row r="154" s="16" customFormat="1" x14ac:dyDescent="0.25"/>
    <row r="155" s="16" customFormat="1" x14ac:dyDescent="0.25"/>
    <row r="156" s="16" customFormat="1" x14ac:dyDescent="0.25"/>
    <row r="157" s="16" customFormat="1" x14ac:dyDescent="0.25"/>
    <row r="158" s="16" customFormat="1" x14ac:dyDescent="0.25"/>
    <row r="159" s="16" customFormat="1" x14ac:dyDescent="0.25"/>
    <row r="160" s="16" customFormat="1" x14ac:dyDescent="0.25"/>
    <row r="161" s="16" customFormat="1" x14ac:dyDescent="0.25"/>
    <row r="162" s="16" customFormat="1" x14ac:dyDescent="0.25"/>
    <row r="163" s="16" customFormat="1" x14ac:dyDescent="0.25"/>
    <row r="164" s="16" customFormat="1" x14ac:dyDescent="0.25"/>
    <row r="165" s="16" customFormat="1" x14ac:dyDescent="0.25"/>
    <row r="166" s="16" customFormat="1" x14ac:dyDescent="0.25"/>
    <row r="167" s="16" customFormat="1" x14ac:dyDescent="0.25"/>
    <row r="168" s="16" customFormat="1" x14ac:dyDescent="0.25"/>
    <row r="169" s="16" customFormat="1" x14ac:dyDescent="0.25"/>
    <row r="170" s="16" customFormat="1" x14ac:dyDescent="0.25"/>
    <row r="171" s="16" customFormat="1" x14ac:dyDescent="0.25"/>
    <row r="172" s="16" customFormat="1" x14ac:dyDescent="0.25"/>
    <row r="173" s="16" customFormat="1" x14ac:dyDescent="0.25"/>
    <row r="174" s="16" customFormat="1" x14ac:dyDescent="0.25"/>
    <row r="175" s="16" customFormat="1" x14ac:dyDescent="0.25"/>
    <row r="176" s="16" customFormat="1" x14ac:dyDescent="0.25"/>
    <row r="177" s="16" customFormat="1" x14ac:dyDescent="0.25"/>
    <row r="178" s="16" customFormat="1" x14ac:dyDescent="0.25"/>
    <row r="179" s="16" customFormat="1" x14ac:dyDescent="0.25"/>
    <row r="180" s="16" customFormat="1" x14ac:dyDescent="0.25"/>
    <row r="181" s="16" customFormat="1" x14ac:dyDescent="0.25"/>
    <row r="182" s="16" customFormat="1" x14ac:dyDescent="0.25"/>
    <row r="183" s="16" customFormat="1" x14ac:dyDescent="0.25"/>
    <row r="184" s="16" customFormat="1" x14ac:dyDescent="0.25"/>
    <row r="185" s="16" customFormat="1" x14ac:dyDescent="0.25"/>
    <row r="186" s="16" customFormat="1" x14ac:dyDescent="0.25"/>
    <row r="187" s="16" customFormat="1" x14ac:dyDescent="0.25"/>
    <row r="188" s="16" customFormat="1" x14ac:dyDescent="0.25"/>
    <row r="189" s="16" customFormat="1" x14ac:dyDescent="0.25"/>
    <row r="190" s="16" customFormat="1" x14ac:dyDescent="0.25"/>
    <row r="191" s="16" customFormat="1" x14ac:dyDescent="0.25"/>
    <row r="192" s="16" customFormat="1" x14ac:dyDescent="0.25"/>
    <row r="193" s="16" customFormat="1" x14ac:dyDescent="0.25"/>
    <row r="194" s="16" customFormat="1" x14ac:dyDescent="0.25"/>
    <row r="195" s="16" customFormat="1" x14ac:dyDescent="0.25"/>
    <row r="196" s="16" customFormat="1" x14ac:dyDescent="0.25"/>
    <row r="197" s="16" customFormat="1" x14ac:dyDescent="0.25"/>
    <row r="198" s="16" customFormat="1" x14ac:dyDescent="0.25"/>
    <row r="199" s="16" customFormat="1" x14ac:dyDescent="0.25"/>
    <row r="200" s="16" customFormat="1" x14ac:dyDescent="0.25"/>
    <row r="201" s="16" customFormat="1" x14ac:dyDescent="0.25"/>
    <row r="202" s="16" customFormat="1" x14ac:dyDescent="0.25"/>
    <row r="203" s="16" customFormat="1" x14ac:dyDescent="0.25"/>
    <row r="204" s="16" customFormat="1" x14ac:dyDescent="0.25"/>
    <row r="205" s="16" customFormat="1" x14ac:dyDescent="0.25"/>
    <row r="206" s="16" customFormat="1" x14ac:dyDescent="0.25"/>
    <row r="207" s="16" customFormat="1" x14ac:dyDescent="0.25"/>
    <row r="208" s="16" customFormat="1" x14ac:dyDescent="0.25"/>
    <row r="209" s="16" customFormat="1" x14ac:dyDescent="0.25"/>
    <row r="210" s="16" customFormat="1" x14ac:dyDescent="0.25"/>
    <row r="211" s="16" customFormat="1" x14ac:dyDescent="0.25"/>
    <row r="212" s="16" customFormat="1" x14ac:dyDescent="0.25"/>
    <row r="213" s="16" customFormat="1" x14ac:dyDescent="0.25"/>
    <row r="214" s="16" customFormat="1" x14ac:dyDescent="0.25"/>
    <row r="215" s="16" customFormat="1" x14ac:dyDescent="0.25"/>
    <row r="216" s="16" customFormat="1" x14ac:dyDescent="0.25"/>
    <row r="217" s="16" customFormat="1" x14ac:dyDescent="0.25"/>
    <row r="218" s="16" customFormat="1" x14ac:dyDescent="0.25"/>
    <row r="219" s="16" customFormat="1" x14ac:dyDescent="0.25"/>
    <row r="220" s="16" customFormat="1" x14ac:dyDescent="0.25"/>
    <row r="221" s="16" customFormat="1" x14ac:dyDescent="0.25"/>
    <row r="222" s="16" customFormat="1" x14ac:dyDescent="0.25"/>
    <row r="223" s="16" customFormat="1" x14ac:dyDescent="0.25"/>
    <row r="224" s="16" customFormat="1" x14ac:dyDescent="0.25"/>
    <row r="225" s="16" customFormat="1" x14ac:dyDescent="0.25"/>
    <row r="226" s="16" customFormat="1" x14ac:dyDescent="0.25"/>
    <row r="227" s="16" customFormat="1" x14ac:dyDescent="0.25"/>
    <row r="228" s="16" customFormat="1" x14ac:dyDescent="0.25"/>
    <row r="229" s="16" customFormat="1" x14ac:dyDescent="0.25"/>
    <row r="230" s="16" customFormat="1" x14ac:dyDescent="0.25"/>
    <row r="231" s="16" customFormat="1" x14ac:dyDescent="0.25"/>
    <row r="232" s="16" customFormat="1" x14ac:dyDescent="0.25"/>
    <row r="233" s="16" customFormat="1" x14ac:dyDescent="0.25"/>
    <row r="234" s="16" customFormat="1" x14ac:dyDescent="0.25"/>
    <row r="235" s="16" customFormat="1" x14ac:dyDescent="0.25"/>
    <row r="236" s="16" customFormat="1" x14ac:dyDescent="0.25"/>
    <row r="237" s="16" customFormat="1" x14ac:dyDescent="0.25"/>
    <row r="238" s="16" customFormat="1" x14ac:dyDescent="0.25"/>
    <row r="239" s="16" customFormat="1" x14ac:dyDescent="0.25"/>
    <row r="240" s="16" customFormat="1" x14ac:dyDescent="0.25"/>
    <row r="241" s="16" customFormat="1" x14ac:dyDescent="0.25"/>
    <row r="242" s="16" customFormat="1" x14ac:dyDescent="0.25"/>
    <row r="243" s="16" customFormat="1" x14ac:dyDescent="0.25"/>
    <row r="244" s="16" customFormat="1" x14ac:dyDescent="0.25"/>
    <row r="245" s="16" customFormat="1" x14ac:dyDescent="0.25"/>
    <row r="246" s="16" customFormat="1" x14ac:dyDescent="0.25"/>
    <row r="247" s="16" customFormat="1" x14ac:dyDescent="0.25"/>
    <row r="248" s="16" customFormat="1" x14ac:dyDescent="0.25"/>
    <row r="249" s="16" customFormat="1" x14ac:dyDescent="0.25"/>
    <row r="250" s="16" customFormat="1" x14ac:dyDescent="0.25"/>
    <row r="251" s="16" customFormat="1" x14ac:dyDescent="0.25"/>
    <row r="252" s="16" customFormat="1" x14ac:dyDescent="0.25"/>
    <row r="253" s="16" customFormat="1" x14ac:dyDescent="0.25"/>
    <row r="254" s="16" customFormat="1" x14ac:dyDescent="0.25"/>
    <row r="255" s="16" customFormat="1" x14ac:dyDescent="0.25"/>
    <row r="256" s="16" customFormat="1" x14ac:dyDescent="0.25"/>
    <row r="257" s="16" customFormat="1" x14ac:dyDescent="0.25"/>
    <row r="258" s="16" customFormat="1" x14ac:dyDescent="0.25"/>
    <row r="259" s="16" customFormat="1" x14ac:dyDescent="0.25"/>
    <row r="260" s="16" customFormat="1" x14ac:dyDescent="0.25"/>
    <row r="261" s="16" customFormat="1" x14ac:dyDescent="0.25"/>
    <row r="262" s="16" customFormat="1" x14ac:dyDescent="0.25"/>
    <row r="263" s="16" customFormat="1" x14ac:dyDescent="0.25"/>
    <row r="264" s="16" customFormat="1" x14ac:dyDescent="0.25"/>
    <row r="265" s="16" customFormat="1" x14ac:dyDescent="0.25"/>
    <row r="266" s="16" customFormat="1" x14ac:dyDescent="0.25"/>
    <row r="267" s="16" customFormat="1" x14ac:dyDescent="0.25"/>
    <row r="268" s="16" customFormat="1" x14ac:dyDescent="0.25"/>
    <row r="269" s="16" customFormat="1" x14ac:dyDescent="0.25"/>
    <row r="270" s="16" customFormat="1" x14ac:dyDescent="0.25"/>
    <row r="271" s="16" customFormat="1" x14ac:dyDescent="0.25"/>
    <row r="272" s="16" customFormat="1" x14ac:dyDescent="0.25"/>
    <row r="273" s="16" customFormat="1" x14ac:dyDescent="0.25"/>
    <row r="274" s="16" customFormat="1" x14ac:dyDescent="0.25"/>
    <row r="275" s="16" customFormat="1" x14ac:dyDescent="0.25"/>
    <row r="276" s="16" customFormat="1" x14ac:dyDescent="0.25"/>
    <row r="277" s="16" customFormat="1" x14ac:dyDescent="0.25"/>
    <row r="278" s="16" customFormat="1" x14ac:dyDescent="0.25"/>
    <row r="279" s="16" customFormat="1" x14ac:dyDescent="0.25"/>
    <row r="280" s="16" customFormat="1" x14ac:dyDescent="0.25"/>
    <row r="281" s="16" customFormat="1" x14ac:dyDescent="0.25"/>
    <row r="282" s="16" customFormat="1" x14ac:dyDescent="0.25"/>
    <row r="283" s="16" customFormat="1" x14ac:dyDescent="0.25"/>
    <row r="284" s="16" customFormat="1" x14ac:dyDescent="0.25"/>
    <row r="285" s="16" customFormat="1" x14ac:dyDescent="0.25"/>
    <row r="286" s="16" customFormat="1" x14ac:dyDescent="0.25"/>
    <row r="287" s="16" customFormat="1" x14ac:dyDescent="0.25"/>
    <row r="288" s="16" customFormat="1" x14ac:dyDescent="0.25"/>
    <row r="289" s="16" customFormat="1" x14ac:dyDescent="0.25"/>
    <row r="290" s="16" customFormat="1" x14ac:dyDescent="0.25"/>
    <row r="291" s="16" customFormat="1" x14ac:dyDescent="0.25"/>
    <row r="292" s="16" customFormat="1" x14ac:dyDescent="0.25"/>
    <row r="293" s="16" customFormat="1" x14ac:dyDescent="0.25"/>
    <row r="294" s="16" customFormat="1" x14ac:dyDescent="0.25"/>
    <row r="295" s="16" customFormat="1" x14ac:dyDescent="0.25"/>
    <row r="296" s="16" customFormat="1" x14ac:dyDescent="0.25"/>
    <row r="297" s="16" customFormat="1" x14ac:dyDescent="0.25"/>
    <row r="298" s="16" customFormat="1" x14ac:dyDescent="0.25"/>
    <row r="299" s="16" customFormat="1" x14ac:dyDescent="0.25"/>
    <row r="300" s="16" customFormat="1" x14ac:dyDescent="0.25"/>
    <row r="301" s="16" customFormat="1" x14ac:dyDescent="0.25"/>
    <row r="302" s="16" customFormat="1" x14ac:dyDescent="0.25"/>
    <row r="303" s="16" customFormat="1" x14ac:dyDescent="0.25"/>
    <row r="304" s="16" customFormat="1" x14ac:dyDescent="0.25"/>
    <row r="305" s="16" customFormat="1" x14ac:dyDescent="0.25"/>
    <row r="306" s="16" customFormat="1" x14ac:dyDescent="0.25"/>
    <row r="307" s="16" customFormat="1" x14ac:dyDescent="0.25"/>
    <row r="308" s="16" customFormat="1" x14ac:dyDescent="0.25"/>
    <row r="309" s="16" customFormat="1" x14ac:dyDescent="0.25"/>
    <row r="310" s="16" customFormat="1" x14ac:dyDescent="0.25"/>
    <row r="311" s="16" customFormat="1" x14ac:dyDescent="0.25"/>
    <row r="312" s="16" customFormat="1" x14ac:dyDescent="0.25"/>
    <row r="313" s="16" customFormat="1" x14ac:dyDescent="0.25"/>
    <row r="314" s="16" customFormat="1" x14ac:dyDescent="0.25"/>
    <row r="315" s="16" customFormat="1" x14ac:dyDescent="0.25"/>
    <row r="316" s="16" customFormat="1" x14ac:dyDescent="0.25"/>
    <row r="317" s="16" customFormat="1" x14ac:dyDescent="0.25"/>
    <row r="318" s="16" customFormat="1" x14ac:dyDescent="0.25"/>
    <row r="319" s="16" customFormat="1" x14ac:dyDescent="0.25"/>
    <row r="320" s="16" customFormat="1" x14ac:dyDescent="0.25"/>
    <row r="321" s="16" customFormat="1" x14ac:dyDescent="0.25"/>
    <row r="322" s="16" customFormat="1" x14ac:dyDescent="0.25"/>
    <row r="323" s="16" customFormat="1" x14ac:dyDescent="0.25"/>
    <row r="324" s="16" customFormat="1" x14ac:dyDescent="0.25"/>
    <row r="325" s="16" customFormat="1" x14ac:dyDescent="0.25"/>
    <row r="326" s="16" customFormat="1" x14ac:dyDescent="0.25"/>
    <row r="327" s="16" customFormat="1" x14ac:dyDescent="0.25"/>
    <row r="328" s="16" customFormat="1" x14ac:dyDescent="0.25"/>
    <row r="329" s="16" customFormat="1" x14ac:dyDescent="0.25"/>
    <row r="330" s="16" customFormat="1" x14ac:dyDescent="0.25"/>
    <row r="331" s="16" customFormat="1" x14ac:dyDescent="0.25"/>
    <row r="332" s="16" customFormat="1" x14ac:dyDescent="0.25"/>
    <row r="333" s="16" customFormat="1" x14ac:dyDescent="0.25"/>
    <row r="334" s="16" customFormat="1" x14ac:dyDescent="0.25"/>
    <row r="335" s="16" customFormat="1" x14ac:dyDescent="0.25"/>
    <row r="336" s="16" customFormat="1" x14ac:dyDescent="0.25"/>
    <row r="337" s="16" customFormat="1" x14ac:dyDescent="0.25"/>
    <row r="338" s="16" customFormat="1" x14ac:dyDescent="0.25"/>
    <row r="339" s="16" customFormat="1" x14ac:dyDescent="0.25"/>
    <row r="340" s="16" customFormat="1" x14ac:dyDescent="0.25"/>
    <row r="341" s="16" customFormat="1" x14ac:dyDescent="0.25"/>
    <row r="342" s="16" customFormat="1" x14ac:dyDescent="0.25"/>
    <row r="343" s="16" customFormat="1" x14ac:dyDescent="0.25"/>
    <row r="344" s="16" customFormat="1" x14ac:dyDescent="0.25"/>
    <row r="345" s="16" customFormat="1" x14ac:dyDescent="0.25"/>
    <row r="346" s="16" customFormat="1" x14ac:dyDescent="0.25"/>
    <row r="347" s="16" customFormat="1" x14ac:dyDescent="0.25"/>
    <row r="348" s="16" customFormat="1" x14ac:dyDescent="0.25"/>
    <row r="349" s="16" customFormat="1" x14ac:dyDescent="0.25"/>
    <row r="350" s="16" customFormat="1" x14ac:dyDescent="0.25"/>
    <row r="351" s="16" customFormat="1" x14ac:dyDescent="0.25"/>
    <row r="352" s="16" customFormat="1" x14ac:dyDescent="0.25"/>
    <row r="353" s="16" customFormat="1" x14ac:dyDescent="0.25"/>
    <row r="354" s="16" customFormat="1" x14ac:dyDescent="0.25"/>
    <row r="355" s="16" customFormat="1" x14ac:dyDescent="0.25"/>
    <row r="356" s="16" customFormat="1" x14ac:dyDescent="0.25"/>
    <row r="357" s="16" customFormat="1" x14ac:dyDescent="0.25"/>
    <row r="358" s="16" customFormat="1" x14ac:dyDescent="0.25"/>
    <row r="359" s="16" customFormat="1" x14ac:dyDescent="0.25"/>
    <row r="360" s="16" customFormat="1" x14ac:dyDescent="0.25"/>
    <row r="361" s="16" customFormat="1" x14ac:dyDescent="0.25"/>
    <row r="362" s="16" customFormat="1" x14ac:dyDescent="0.25"/>
    <row r="363" s="16" customFormat="1" x14ac:dyDescent="0.25"/>
    <row r="364" s="16" customFormat="1" x14ac:dyDescent="0.25"/>
    <row r="365" s="16" customFormat="1" x14ac:dyDescent="0.25"/>
    <row r="366" s="16" customFormat="1" x14ac:dyDescent="0.25"/>
    <row r="367" s="16" customFormat="1" x14ac:dyDescent="0.25"/>
    <row r="368" s="16" customFormat="1" x14ac:dyDescent="0.25"/>
    <row r="369" s="16" customFormat="1" x14ac:dyDescent="0.25"/>
    <row r="370" s="16" customFormat="1" x14ac:dyDescent="0.25"/>
    <row r="371" s="16" customFormat="1" x14ac:dyDescent="0.25"/>
    <row r="372" s="16" customFormat="1" x14ac:dyDescent="0.25"/>
    <row r="373" s="16" customFormat="1" x14ac:dyDescent="0.25"/>
    <row r="374" s="16" customFormat="1" x14ac:dyDescent="0.25"/>
    <row r="375" s="16" customFormat="1" x14ac:dyDescent="0.25"/>
    <row r="376" s="16" customFormat="1" x14ac:dyDescent="0.25"/>
    <row r="377" s="16" customFormat="1" x14ac:dyDescent="0.25"/>
    <row r="378" s="16" customFormat="1" x14ac:dyDescent="0.25"/>
    <row r="379" s="16" customFormat="1" x14ac:dyDescent="0.25"/>
    <row r="380" s="16" customFormat="1" x14ac:dyDescent="0.25"/>
    <row r="381" s="16" customFormat="1" x14ac:dyDescent="0.25"/>
    <row r="382" s="16" customFormat="1" x14ac:dyDescent="0.25"/>
    <row r="383" s="16" customFormat="1" x14ac:dyDescent="0.25"/>
    <row r="384" s="16" customFormat="1" x14ac:dyDescent="0.25"/>
    <row r="385" s="16" customFormat="1" x14ac:dyDescent="0.25"/>
    <row r="386" s="16" customFormat="1" x14ac:dyDescent="0.25"/>
    <row r="387" s="16" customFormat="1" x14ac:dyDescent="0.25"/>
    <row r="388" s="16" customFormat="1" x14ac:dyDescent="0.25"/>
    <row r="389" s="16" customFormat="1" x14ac:dyDescent="0.25"/>
    <row r="390" s="16" customFormat="1" x14ac:dyDescent="0.25"/>
    <row r="391" s="16" customFormat="1" x14ac:dyDescent="0.25"/>
    <row r="392" s="16" customFormat="1" x14ac:dyDescent="0.25"/>
    <row r="393" s="16" customFormat="1" x14ac:dyDescent="0.25"/>
    <row r="394" s="16" customFormat="1" x14ac:dyDescent="0.25"/>
    <row r="395" s="16" customFormat="1" x14ac:dyDescent="0.25"/>
    <row r="396" s="16" customFormat="1" x14ac:dyDescent="0.25"/>
    <row r="397" s="16" customFormat="1" x14ac:dyDescent="0.25"/>
    <row r="398" s="16" customFormat="1" x14ac:dyDescent="0.25"/>
    <row r="399" s="16" customFormat="1" x14ac:dyDescent="0.25"/>
    <row r="400" s="16" customFormat="1" x14ac:dyDescent="0.25"/>
    <row r="401" s="16" customFormat="1" x14ac:dyDescent="0.25"/>
    <row r="402" s="16" customFormat="1" x14ac:dyDescent="0.25"/>
    <row r="403" s="16" customFormat="1" x14ac:dyDescent="0.25"/>
    <row r="404" s="16" customFormat="1" x14ac:dyDescent="0.25"/>
    <row r="405" s="16" customFormat="1" x14ac:dyDescent="0.25"/>
    <row r="406" s="16" customFormat="1" x14ac:dyDescent="0.25"/>
    <row r="407" s="16" customFormat="1" x14ac:dyDescent="0.25"/>
    <row r="408" s="16" customFormat="1" x14ac:dyDescent="0.25"/>
    <row r="409" s="16" customFormat="1" x14ac:dyDescent="0.25"/>
    <row r="410" s="16" customFormat="1" x14ac:dyDescent="0.25"/>
    <row r="411" s="16" customFormat="1" x14ac:dyDescent="0.25"/>
    <row r="412" s="16" customFormat="1" x14ac:dyDescent="0.25"/>
    <row r="413" s="16" customFormat="1" x14ac:dyDescent="0.25"/>
    <row r="414" s="16" customFormat="1" x14ac:dyDescent="0.25"/>
    <row r="415" s="16" customFormat="1" x14ac:dyDescent="0.25"/>
    <row r="416" s="16" customFormat="1" x14ac:dyDescent="0.25"/>
    <row r="417" s="16" customFormat="1" x14ac:dyDescent="0.25"/>
    <row r="418" s="16" customFormat="1" x14ac:dyDescent="0.25"/>
    <row r="419" s="16" customFormat="1" x14ac:dyDescent="0.25"/>
    <row r="420" s="16" customFormat="1" x14ac:dyDescent="0.25"/>
    <row r="421" s="16" customFormat="1" x14ac:dyDescent="0.25"/>
    <row r="422" s="16" customFormat="1" x14ac:dyDescent="0.25"/>
    <row r="423" s="16" customFormat="1" x14ac:dyDescent="0.25"/>
    <row r="424" s="16" customFormat="1" x14ac:dyDescent="0.25"/>
    <row r="425" s="16" customFormat="1" x14ac:dyDescent="0.25"/>
    <row r="426" s="16" customFormat="1" x14ac:dyDescent="0.25"/>
    <row r="427" s="16" customFormat="1" x14ac:dyDescent="0.25"/>
    <row r="428" s="16" customFormat="1" x14ac:dyDescent="0.25"/>
    <row r="429" s="16" customFormat="1" x14ac:dyDescent="0.25"/>
    <row r="430" s="16" customFormat="1" x14ac:dyDescent="0.25"/>
    <row r="431" s="16" customFormat="1" x14ac:dyDescent="0.25"/>
    <row r="432" s="16" customFormat="1" x14ac:dyDescent="0.25"/>
    <row r="433" s="16" customFormat="1" x14ac:dyDescent="0.25"/>
    <row r="434" s="16" customFormat="1" x14ac:dyDescent="0.25"/>
    <row r="435" s="16" customFormat="1" x14ac:dyDescent="0.25"/>
    <row r="436" s="16" customFormat="1" x14ac:dyDescent="0.25"/>
    <row r="437" s="18" customFormat="1" x14ac:dyDescent="0.25"/>
    <row r="438" s="18" customFormat="1" x14ac:dyDescent="0.25"/>
    <row r="439" s="18" customFormat="1" x14ac:dyDescent="0.25"/>
    <row r="440" s="18" customFormat="1" x14ac:dyDescent="0.25"/>
    <row r="441" s="18" customFormat="1" x14ac:dyDescent="0.25"/>
    <row r="442" s="18" customFormat="1" x14ac:dyDescent="0.25"/>
    <row r="443" s="18" customFormat="1" x14ac:dyDescent="0.25"/>
    <row r="444" s="18" customFormat="1" x14ac:dyDescent="0.25"/>
    <row r="445" s="18" customFormat="1" x14ac:dyDescent="0.25"/>
    <row r="446" s="18" customFormat="1" x14ac:dyDescent="0.25"/>
    <row r="447" s="18" customFormat="1" x14ac:dyDescent="0.25"/>
    <row r="448" s="18" customFormat="1" x14ac:dyDescent="0.25"/>
    <row r="449" s="18" customFormat="1" x14ac:dyDescent="0.25"/>
    <row r="450" s="18" customFormat="1" x14ac:dyDescent="0.25"/>
    <row r="451" s="18" customFormat="1" x14ac:dyDescent="0.25"/>
    <row r="452" s="18" customFormat="1" x14ac:dyDescent="0.25"/>
    <row r="453" s="18" customFormat="1" x14ac:dyDescent="0.25"/>
    <row r="454" s="18" customFormat="1" x14ac:dyDescent="0.25"/>
    <row r="455" s="18" customFormat="1" x14ac:dyDescent="0.25"/>
    <row r="456" s="18" customFormat="1" x14ac:dyDescent="0.25"/>
    <row r="457" s="18" customFormat="1" x14ac:dyDescent="0.25"/>
    <row r="458" s="18" customFormat="1" x14ac:dyDescent="0.25"/>
    <row r="459" s="18" customFormat="1" x14ac:dyDescent="0.25"/>
    <row r="460" s="18" customFormat="1" x14ac:dyDescent="0.25"/>
    <row r="461" s="18" customFormat="1" x14ac:dyDescent="0.25"/>
    <row r="462" s="18" customFormat="1" x14ac:dyDescent="0.25"/>
    <row r="463" s="18" customFormat="1" x14ac:dyDescent="0.25"/>
    <row r="464" s="18" customFormat="1" x14ac:dyDescent="0.25"/>
    <row r="465" s="18" customFormat="1" x14ac:dyDescent="0.25"/>
    <row r="466" s="18" customFormat="1" x14ac:dyDescent="0.25"/>
    <row r="467" s="18" customFormat="1" x14ac:dyDescent="0.25"/>
    <row r="468" s="18" customFormat="1" x14ac:dyDescent="0.25"/>
    <row r="469" s="18" customFormat="1" x14ac:dyDescent="0.25"/>
    <row r="470" s="18" customFormat="1" x14ac:dyDescent="0.25"/>
    <row r="471" s="18" customFormat="1" x14ac:dyDescent="0.25"/>
    <row r="472" s="18" customFormat="1" x14ac:dyDescent="0.25"/>
    <row r="473" s="18" customFormat="1" x14ac:dyDescent="0.25"/>
    <row r="474" s="18" customFormat="1" x14ac:dyDescent="0.25"/>
    <row r="475" s="18" customFormat="1" x14ac:dyDescent="0.25"/>
    <row r="476" s="18" customFormat="1" x14ac:dyDescent="0.25"/>
    <row r="477" s="18" customFormat="1" x14ac:dyDescent="0.25"/>
    <row r="478" s="18" customFormat="1" x14ac:dyDescent="0.25"/>
    <row r="479" s="18" customFormat="1" x14ac:dyDescent="0.25"/>
    <row r="480" s="18" customFormat="1" x14ac:dyDescent="0.25"/>
    <row r="481" s="18" customFormat="1" x14ac:dyDescent="0.25"/>
    <row r="482" s="18" customFormat="1" x14ac:dyDescent="0.25"/>
    <row r="483" s="18" customFormat="1" x14ac:dyDescent="0.25"/>
    <row r="484" s="18" customFormat="1" x14ac:dyDescent="0.25"/>
    <row r="485" s="18" customFormat="1" x14ac:dyDescent="0.25"/>
    <row r="486" s="18" customFormat="1" x14ac:dyDescent="0.25"/>
    <row r="487" s="18" customFormat="1" x14ac:dyDescent="0.25"/>
    <row r="488" s="18" customFormat="1" x14ac:dyDescent="0.25"/>
    <row r="489" s="18" customFormat="1" x14ac:dyDescent="0.25"/>
    <row r="490" s="18" customFormat="1" x14ac:dyDescent="0.25"/>
    <row r="491" s="18" customFormat="1" x14ac:dyDescent="0.25"/>
    <row r="492" s="18" customFormat="1" x14ac:dyDescent="0.25"/>
    <row r="493" s="18" customFormat="1" x14ac:dyDescent="0.25"/>
    <row r="494" s="18" customFormat="1" x14ac:dyDescent="0.25"/>
    <row r="495" s="18" customFormat="1" x14ac:dyDescent="0.25"/>
    <row r="496" s="18" customFormat="1" x14ac:dyDescent="0.25"/>
    <row r="497" s="18" customFormat="1" x14ac:dyDescent="0.25"/>
    <row r="498" s="18" customFormat="1" x14ac:dyDescent="0.25"/>
    <row r="499" s="18" customFormat="1" x14ac:dyDescent="0.25"/>
    <row r="500" s="18" customFormat="1" x14ac:dyDescent="0.25"/>
    <row r="501" s="18" customFormat="1" x14ac:dyDescent="0.25"/>
    <row r="502" s="18" customFormat="1" x14ac:dyDescent="0.25"/>
    <row r="503" s="18" customFormat="1" x14ac:dyDescent="0.25"/>
    <row r="504" s="18" customFormat="1" x14ac:dyDescent="0.25"/>
    <row r="505" s="18" customFormat="1" x14ac:dyDescent="0.25"/>
    <row r="506" s="18" customFormat="1" x14ac:dyDescent="0.25"/>
    <row r="507" s="18" customFormat="1" x14ac:dyDescent="0.25"/>
    <row r="508" s="18" customFormat="1" x14ac:dyDescent="0.25"/>
    <row r="509" s="18" customFormat="1" x14ac:dyDescent="0.25"/>
    <row r="510" s="18" customFormat="1" x14ac:dyDescent="0.25"/>
    <row r="511" s="18" customFormat="1" x14ac:dyDescent="0.25"/>
    <row r="512" s="18" customFormat="1" x14ac:dyDescent="0.25"/>
    <row r="513" s="18" customFormat="1" x14ac:dyDescent="0.25"/>
    <row r="514" s="18" customFormat="1" x14ac:dyDescent="0.25"/>
    <row r="515" s="18" customFormat="1" x14ac:dyDescent="0.25"/>
    <row r="516" s="18" customFormat="1" x14ac:dyDescent="0.25"/>
    <row r="517" s="18" customFormat="1" x14ac:dyDescent="0.25"/>
    <row r="518" s="18" customFormat="1" x14ac:dyDescent="0.25"/>
    <row r="519" s="18" customFormat="1" x14ac:dyDescent="0.25"/>
    <row r="520" s="18" customFormat="1" x14ac:dyDescent="0.25"/>
    <row r="521" s="18" customFormat="1" x14ac:dyDescent="0.25"/>
    <row r="522" s="18" customFormat="1" x14ac:dyDescent="0.25"/>
    <row r="523" s="18" customFormat="1" x14ac:dyDescent="0.25"/>
    <row r="524" s="18" customFormat="1" x14ac:dyDescent="0.25"/>
    <row r="525" s="18" customFormat="1" x14ac:dyDescent="0.25"/>
    <row r="526" s="18" customFormat="1" x14ac:dyDescent="0.25"/>
    <row r="527" s="18" customFormat="1" x14ac:dyDescent="0.25"/>
    <row r="528" s="16" customFormat="1" x14ac:dyDescent="0.25"/>
    <row r="529" s="16" customFormat="1" x14ac:dyDescent="0.25"/>
    <row r="530" s="16" customFormat="1" x14ac:dyDescent="0.25"/>
    <row r="531" s="16" customFormat="1" x14ac:dyDescent="0.25"/>
    <row r="532" s="16" customFormat="1" x14ac:dyDescent="0.25"/>
    <row r="533" s="16" customFormat="1" x14ac:dyDescent="0.25"/>
    <row r="534" s="16" customFormat="1" x14ac:dyDescent="0.25"/>
    <row r="535" s="16" customFormat="1" x14ac:dyDescent="0.25"/>
    <row r="536" s="16" customFormat="1" x14ac:dyDescent="0.25"/>
    <row r="537" s="16" customFormat="1" x14ac:dyDescent="0.25"/>
    <row r="538" s="16" customFormat="1" x14ac:dyDescent="0.25"/>
    <row r="539" s="16" customFormat="1" x14ac:dyDescent="0.25"/>
    <row r="540" s="16" customFormat="1" x14ac:dyDescent="0.25"/>
    <row r="541" s="16" customFormat="1" x14ac:dyDescent="0.25"/>
    <row r="542" s="16" customFormat="1" x14ac:dyDescent="0.25"/>
    <row r="543" s="16" customFormat="1" x14ac:dyDescent="0.25"/>
    <row r="544" s="16" customFormat="1" x14ac:dyDescent="0.25"/>
    <row r="545" s="16" customFormat="1" x14ac:dyDescent="0.25"/>
    <row r="546" s="16" customFormat="1" x14ac:dyDescent="0.25"/>
    <row r="547" s="16" customFormat="1" x14ac:dyDescent="0.25"/>
    <row r="548" s="16" customFormat="1" x14ac:dyDescent="0.25"/>
    <row r="549" s="16" customFormat="1" x14ac:dyDescent="0.25"/>
    <row r="550" s="16" customFormat="1" x14ac:dyDescent="0.25"/>
    <row r="551" s="16" customFormat="1" x14ac:dyDescent="0.25"/>
    <row r="552" s="16" customFormat="1" x14ac:dyDescent="0.25"/>
    <row r="553" s="16" customFormat="1" x14ac:dyDescent="0.25"/>
    <row r="554" s="16" customFormat="1" x14ac:dyDescent="0.25"/>
    <row r="555" s="16" customFormat="1" x14ac:dyDescent="0.25"/>
    <row r="556" s="16" customFormat="1" x14ac:dyDescent="0.25"/>
    <row r="557" s="16" customFormat="1" x14ac:dyDescent="0.25"/>
    <row r="558" s="16" customFormat="1" x14ac:dyDescent="0.25"/>
    <row r="559" s="16" customFormat="1" x14ac:dyDescent="0.25"/>
    <row r="560" s="16" customFormat="1" x14ac:dyDescent="0.25"/>
    <row r="561" s="16" customFormat="1" x14ac:dyDescent="0.25"/>
    <row r="562" s="16" customFormat="1" x14ac:dyDescent="0.25"/>
    <row r="563" s="16" customFormat="1" x14ac:dyDescent="0.25"/>
    <row r="564" s="16" customFormat="1" x14ac:dyDescent="0.25"/>
    <row r="565" s="16" customFormat="1" x14ac:dyDescent="0.25"/>
    <row r="566" s="16" customFormat="1" x14ac:dyDescent="0.25"/>
    <row r="567" s="16" customFormat="1" x14ac:dyDescent="0.25"/>
    <row r="568" s="16" customFormat="1" x14ac:dyDescent="0.25"/>
    <row r="569" s="16" customFormat="1" x14ac:dyDescent="0.25"/>
    <row r="570" s="16" customFormat="1" x14ac:dyDescent="0.25"/>
    <row r="571" s="16" customFormat="1" x14ac:dyDescent="0.25"/>
    <row r="572" s="16" customFormat="1" x14ac:dyDescent="0.25"/>
    <row r="573" s="16" customFormat="1" x14ac:dyDescent="0.25"/>
    <row r="574" s="16" customFormat="1" x14ac:dyDescent="0.25"/>
    <row r="575" s="16" customFormat="1" x14ac:dyDescent="0.25"/>
    <row r="576" s="16" customFormat="1" x14ac:dyDescent="0.25"/>
    <row r="577" s="16" customFormat="1" x14ac:dyDescent="0.25"/>
    <row r="578" s="16" customFormat="1" x14ac:dyDescent="0.25"/>
    <row r="579" s="16" customFormat="1" x14ac:dyDescent="0.25"/>
    <row r="580" s="16" customFormat="1" x14ac:dyDescent="0.25"/>
    <row r="581" s="16" customFormat="1" x14ac:dyDescent="0.25"/>
    <row r="582" s="16" customFormat="1" x14ac:dyDescent="0.25"/>
    <row r="583" s="16" customFormat="1" x14ac:dyDescent="0.25"/>
    <row r="584" s="16" customFormat="1" x14ac:dyDescent="0.25"/>
    <row r="585" s="16" customFormat="1" x14ac:dyDescent="0.25"/>
    <row r="586" s="16" customFormat="1" x14ac:dyDescent="0.25"/>
    <row r="587" s="16" customFormat="1" x14ac:dyDescent="0.25"/>
    <row r="588" s="16" customFormat="1" x14ac:dyDescent="0.25"/>
    <row r="589" s="16" customFormat="1" x14ac:dyDescent="0.25"/>
    <row r="590" s="16" customFormat="1" x14ac:dyDescent="0.25"/>
    <row r="591" s="16" customFormat="1" x14ac:dyDescent="0.25"/>
    <row r="592" s="16" customFormat="1" x14ac:dyDescent="0.25"/>
    <row r="593" s="16" customFormat="1" x14ac:dyDescent="0.25"/>
    <row r="594" s="16" customFormat="1" x14ac:dyDescent="0.25"/>
    <row r="595" s="16" customFormat="1" x14ac:dyDescent="0.25"/>
    <row r="596" s="16" customFormat="1" x14ac:dyDescent="0.25"/>
    <row r="597" s="16" customFormat="1" x14ac:dyDescent="0.25"/>
    <row r="598" s="16" customFormat="1" x14ac:dyDescent="0.25"/>
    <row r="599" s="16" customFormat="1" x14ac:dyDescent="0.25"/>
    <row r="600" s="16" customFormat="1" x14ac:dyDescent="0.25"/>
    <row r="601" s="16" customFormat="1" x14ac:dyDescent="0.25"/>
    <row r="602" s="16" customFormat="1" x14ac:dyDescent="0.25"/>
    <row r="603" s="16" customFormat="1" x14ac:dyDescent="0.25"/>
    <row r="604" s="16" customFormat="1" x14ac:dyDescent="0.25"/>
    <row r="605" s="16" customFormat="1" x14ac:dyDescent="0.25"/>
    <row r="606" s="16" customFormat="1" x14ac:dyDescent="0.25"/>
    <row r="607" s="16" customFormat="1" x14ac:dyDescent="0.25"/>
    <row r="608" s="16" customFormat="1" x14ac:dyDescent="0.25"/>
    <row r="609" s="16" customFormat="1" x14ac:dyDescent="0.25"/>
    <row r="610" s="16" customFormat="1" x14ac:dyDescent="0.25"/>
    <row r="611" s="16" customFormat="1" x14ac:dyDescent="0.25"/>
    <row r="612" s="16" customFormat="1" x14ac:dyDescent="0.25"/>
    <row r="613" s="16" customFormat="1" x14ac:dyDescent="0.25"/>
    <row r="614" s="16" customFormat="1" x14ac:dyDescent="0.25"/>
    <row r="615" s="16" customFormat="1" x14ac:dyDescent="0.25"/>
    <row r="616" s="16" customFormat="1" x14ac:dyDescent="0.25"/>
    <row r="617" s="16" customFormat="1" x14ac:dyDescent="0.25"/>
    <row r="618" s="16" customFormat="1" x14ac:dyDescent="0.25"/>
    <row r="619" s="16" customFormat="1" x14ac:dyDescent="0.25"/>
    <row r="620" s="16" customFormat="1" x14ac:dyDescent="0.25"/>
    <row r="621" s="16" customFormat="1" x14ac:dyDescent="0.25"/>
    <row r="622" s="16" customFormat="1" x14ac:dyDescent="0.25"/>
    <row r="623" s="16" customFormat="1" x14ac:dyDescent="0.25"/>
    <row r="624" s="16" customFormat="1" x14ac:dyDescent="0.25"/>
    <row r="625" s="16" customFormat="1" x14ac:dyDescent="0.25"/>
    <row r="626" s="16" customFormat="1" x14ac:dyDescent="0.25"/>
    <row r="627" s="16" customFormat="1" x14ac:dyDescent="0.25"/>
    <row r="628" s="16" customFormat="1" x14ac:dyDescent="0.25"/>
    <row r="629" s="16" customFormat="1" x14ac:dyDescent="0.25"/>
    <row r="630" s="16" customFormat="1" x14ac:dyDescent="0.25"/>
    <row r="631" s="16" customFormat="1" x14ac:dyDescent="0.25"/>
    <row r="632" s="16" customFormat="1" x14ac:dyDescent="0.25"/>
    <row r="633" s="16" customFormat="1" x14ac:dyDescent="0.25"/>
    <row r="634" s="16" customFormat="1" x14ac:dyDescent="0.25"/>
    <row r="635" s="16" customFormat="1" x14ac:dyDescent="0.25"/>
    <row r="636" s="16" customFormat="1" x14ac:dyDescent="0.25"/>
    <row r="637" s="16" customFormat="1" x14ac:dyDescent="0.25"/>
    <row r="638" s="16" customFormat="1" x14ac:dyDescent="0.25"/>
    <row r="639" s="16" customFormat="1" x14ac:dyDescent="0.25"/>
    <row r="640" s="16" customFormat="1" x14ac:dyDescent="0.25"/>
    <row r="641" s="16" customFormat="1" x14ac:dyDescent="0.25"/>
    <row r="642" s="16" customFormat="1" x14ac:dyDescent="0.25"/>
    <row r="643" s="16" customFormat="1" x14ac:dyDescent="0.25"/>
    <row r="644" s="16" customFormat="1" x14ac:dyDescent="0.25"/>
    <row r="645" s="16" customFormat="1" x14ac:dyDescent="0.25"/>
    <row r="646" s="16" customFormat="1" x14ac:dyDescent="0.25"/>
    <row r="647" s="16" customFormat="1" x14ac:dyDescent="0.25"/>
    <row r="648" s="16" customFormat="1" x14ac:dyDescent="0.25"/>
    <row r="649" s="16" customFormat="1" x14ac:dyDescent="0.25"/>
    <row r="650" s="16" customFormat="1" x14ac:dyDescent="0.25"/>
    <row r="651" s="16" customFormat="1" x14ac:dyDescent="0.25"/>
    <row r="652" s="16" customFormat="1" x14ac:dyDescent="0.25"/>
    <row r="653" s="16" customFormat="1" x14ac:dyDescent="0.25"/>
    <row r="654" s="16" customFormat="1" x14ac:dyDescent="0.25"/>
    <row r="655" s="16" customFormat="1" x14ac:dyDescent="0.25"/>
    <row r="656" s="16" customFormat="1" x14ac:dyDescent="0.25"/>
    <row r="657" s="16" customFormat="1" x14ac:dyDescent="0.25"/>
    <row r="658" s="16" customFormat="1" x14ac:dyDescent="0.25"/>
    <row r="659" s="16" customFormat="1" x14ac:dyDescent="0.25"/>
    <row r="660" s="16" customFormat="1" x14ac:dyDescent="0.25"/>
    <row r="661" s="16" customFormat="1" x14ac:dyDescent="0.25"/>
    <row r="662" s="16" customFormat="1" x14ac:dyDescent="0.25"/>
    <row r="663" s="16" customFormat="1" x14ac:dyDescent="0.25"/>
    <row r="664" s="16" customFormat="1" x14ac:dyDescent="0.25"/>
    <row r="665" s="16" customFormat="1" x14ac:dyDescent="0.25"/>
    <row r="666" s="16" customFormat="1" x14ac:dyDescent="0.25"/>
    <row r="667" s="16" customFormat="1" x14ac:dyDescent="0.25"/>
    <row r="668" s="16" customFormat="1" x14ac:dyDescent="0.25"/>
    <row r="669" s="16" customFormat="1" x14ac:dyDescent="0.25"/>
    <row r="670" s="16" customFormat="1" x14ac:dyDescent="0.25"/>
    <row r="671" s="16" customFormat="1" x14ac:dyDescent="0.25"/>
    <row r="672" s="16" customFormat="1" x14ac:dyDescent="0.25"/>
    <row r="673" s="16" customFormat="1" x14ac:dyDescent="0.25"/>
    <row r="674" s="16" customFormat="1" x14ac:dyDescent="0.25"/>
    <row r="675" s="16" customFormat="1" x14ac:dyDescent="0.25"/>
    <row r="676" s="16" customFormat="1" x14ac:dyDescent="0.25"/>
    <row r="677" s="16" customFormat="1" x14ac:dyDescent="0.25"/>
    <row r="678" s="16" customFormat="1" x14ac:dyDescent="0.25"/>
    <row r="679" s="16" customFormat="1" x14ac:dyDescent="0.25"/>
    <row r="680" s="16" customFormat="1" x14ac:dyDescent="0.25"/>
    <row r="681" s="16" customFormat="1" x14ac:dyDescent="0.25"/>
    <row r="682" s="16" customFormat="1" x14ac:dyDescent="0.25"/>
    <row r="683" s="16" customFormat="1" x14ac:dyDescent="0.25"/>
    <row r="684" s="16" customFormat="1" x14ac:dyDescent="0.25"/>
    <row r="685" s="16" customFormat="1" x14ac:dyDescent="0.25"/>
    <row r="686" s="16" customFormat="1" x14ac:dyDescent="0.25"/>
    <row r="687" s="16" customFormat="1" x14ac:dyDescent="0.25"/>
    <row r="688" s="16" customFormat="1" x14ac:dyDescent="0.25"/>
    <row r="689" s="16" customFormat="1" x14ac:dyDescent="0.25"/>
    <row r="690" s="16" customFormat="1" x14ac:dyDescent="0.25"/>
    <row r="691" s="16" customFormat="1" x14ac:dyDescent="0.25"/>
    <row r="692" s="16" customFormat="1" x14ac:dyDescent="0.25"/>
    <row r="693" s="16" customFormat="1" x14ac:dyDescent="0.25"/>
    <row r="694" s="16" customFormat="1" x14ac:dyDescent="0.25"/>
    <row r="695" s="16" customFormat="1" x14ac:dyDescent="0.25"/>
    <row r="696" s="16" customFormat="1" x14ac:dyDescent="0.25"/>
    <row r="697" s="16" customFormat="1" x14ac:dyDescent="0.25"/>
    <row r="698" s="16" customFormat="1" x14ac:dyDescent="0.25"/>
    <row r="699" s="16" customFormat="1" x14ac:dyDescent="0.25"/>
    <row r="700" s="16" customFormat="1" x14ac:dyDescent="0.25"/>
    <row r="701" s="16" customFormat="1" x14ac:dyDescent="0.25"/>
    <row r="702" s="16" customFormat="1" x14ac:dyDescent="0.25"/>
    <row r="703" s="16" customFormat="1" x14ac:dyDescent="0.25"/>
  </sheetData>
  <sheetProtection algorithmName="SHA-512" hashValue="nN7t743jVfSHiWnWhfsKT9q/szrkl60Zzhhw8r8DQ3te6EBH66H+hoQQ7v6im/r+U0vYBCpZjXL2z6XCaeOXlg==" saltValue="SdG5+dPzZjc07zk9NkRndA==" spinCount="100000" sheet="1" objects="1" scenarios="1"/>
  <protectedRanges>
    <protectedRange sqref="C6:C10" name="Oblast1_1"/>
  </protectedRanges>
  <mergeCells count="54">
    <mergeCell ref="A10:B10"/>
    <mergeCell ref="A1:M3"/>
    <mergeCell ref="B4:D5"/>
    <mergeCell ref="A6:B6"/>
    <mergeCell ref="A7:B7"/>
    <mergeCell ref="A8:B8"/>
    <mergeCell ref="E12:L18"/>
    <mergeCell ref="B13:D18"/>
    <mergeCell ref="A52:A61"/>
    <mergeCell ref="E52:H52"/>
    <mergeCell ref="E53:F54"/>
    <mergeCell ref="E55:F56"/>
    <mergeCell ref="E57:F60"/>
    <mergeCell ref="G92:G100"/>
    <mergeCell ref="H95:J95"/>
    <mergeCell ref="H98:J98"/>
    <mergeCell ref="A62:A73"/>
    <mergeCell ref="F62:F64"/>
    <mergeCell ref="B65:E65"/>
    <mergeCell ref="F65:F67"/>
    <mergeCell ref="B68:E68"/>
    <mergeCell ref="E69:E73"/>
    <mergeCell ref="H123:J123"/>
    <mergeCell ref="H126:J126"/>
    <mergeCell ref="H127:I127"/>
    <mergeCell ref="A74:A100"/>
    <mergeCell ref="B74:C74"/>
    <mergeCell ref="D74:E74"/>
    <mergeCell ref="F74:J78"/>
    <mergeCell ref="B79:J79"/>
    <mergeCell ref="H80:J80"/>
    <mergeCell ref="G81:G89"/>
    <mergeCell ref="H84:J84"/>
    <mergeCell ref="H87:J87"/>
    <mergeCell ref="H88:I88"/>
    <mergeCell ref="H89:I89"/>
    <mergeCell ref="B90:J90"/>
    <mergeCell ref="H91:J91"/>
    <mergeCell ref="H128:I128"/>
    <mergeCell ref="H99:I99"/>
    <mergeCell ref="H100:I100"/>
    <mergeCell ref="A101:A128"/>
    <mergeCell ref="B101:J101"/>
    <mergeCell ref="E102:J106"/>
    <mergeCell ref="B107:J107"/>
    <mergeCell ref="H108:J108"/>
    <mergeCell ref="G109:G117"/>
    <mergeCell ref="H112:J112"/>
    <mergeCell ref="H115:J115"/>
    <mergeCell ref="H116:I116"/>
    <mergeCell ref="H117:I117"/>
    <mergeCell ref="B118:J118"/>
    <mergeCell ref="H119:J119"/>
    <mergeCell ref="G120:G128"/>
  </mergeCells>
  <dataValidations count="2">
    <dataValidation type="list" allowBlank="1" showInputMessage="1" showErrorMessage="1" sqref="C7" xr:uid="{A4E9DDAF-C471-43AE-B98D-6FD704BE5909}">
      <formula1>$G$55:$G$56</formula1>
    </dataValidation>
    <dataValidation type="list" allowBlank="1" showInputMessage="1" showErrorMessage="1" sqref="C10" xr:uid="{852A0AF4-9498-416A-9710-2E0EDFB6FD37}">
      <formula1>$G$53:$G$54</formula1>
    </dataValidation>
  </dataValidations>
  <pageMargins left="0.25" right="0.25" top="0.75" bottom="0.75" header="0.3" footer="0.3"/>
  <pageSetup paperSize="9" scale="78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A639E1379411842A73907950B783EA1" ma:contentTypeVersion="15" ma:contentTypeDescription="Umožňuje vytvoriť nový dokument." ma:contentTypeScope="" ma:versionID="561c1c086c981fc720e23eeb5f8037c5">
  <xsd:schema xmlns:xsd="http://www.w3.org/2001/XMLSchema" xmlns:xs="http://www.w3.org/2001/XMLSchema" xmlns:p="http://schemas.microsoft.com/office/2006/metadata/properties" xmlns:ns2="371f53fd-ce04-4314-905f-74e9831b8376" xmlns:ns3="5daf29e2-b69e-4248-baad-e66870723bad" targetNamespace="http://schemas.microsoft.com/office/2006/metadata/properties" ma:root="true" ma:fieldsID="1404c0c7668e3e97d4e56ebf57b5da80" ns2:_="" ns3:_="">
    <xsd:import namespace="371f53fd-ce04-4314-905f-74e9831b8376"/>
    <xsd:import namespace="5daf29e2-b69e-4248-baad-e66870723b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1f53fd-ce04-4314-905f-74e9831b83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a" ma:readOnly="false" ma:fieldId="{5cf76f15-5ced-4ddc-b409-7134ff3c332f}" ma:taxonomyMulti="true" ma:sspId="c60f417b-a3ce-46d7-ab69-8212e5488a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af29e2-b69e-4248-baad-e66870723b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c9331506-b850-4918-b774-66631312a527}" ma:internalName="TaxCatchAll" ma:showField="CatchAllData" ma:web="5daf29e2-b69e-4248-baad-e66870723b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1f53fd-ce04-4314-905f-74e9831b8376">
      <Terms xmlns="http://schemas.microsoft.com/office/infopath/2007/PartnerControls"/>
    </lcf76f155ced4ddcb4097134ff3c332f>
    <TaxCatchAll xmlns="5daf29e2-b69e-4248-baad-e66870723bad" xsi:nil="true"/>
    <SharedWithUsers xmlns="5daf29e2-b69e-4248-baad-e66870723bad">
      <UserInfo>
        <DisplayName/>
        <AccountId xsi:nil="true"/>
        <AccountType/>
      </UserInfo>
    </SharedWithUsers>
    <MediaLengthInSeconds xmlns="371f53fd-ce04-4314-905f-74e9831b8376" xsi:nil="true"/>
  </documentManagement>
</p:properties>
</file>

<file path=customXml/itemProps1.xml><?xml version="1.0" encoding="utf-8"?>
<ds:datastoreItem xmlns:ds="http://schemas.openxmlformats.org/officeDocument/2006/customXml" ds:itemID="{58F7FCF1-DF6D-4B1A-B6A3-C09F313B3B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1f53fd-ce04-4314-905f-74e9831b8376"/>
    <ds:schemaRef ds:uri="5daf29e2-b69e-4248-baad-e66870723b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47C270-6E45-46FB-A1B2-302C56EBF1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A19E7B-0E77-4960-A7B5-BEE3B9B74EC6}">
  <ds:schemaRefs>
    <ds:schemaRef ds:uri="http://schemas.microsoft.com/office/2006/metadata/properties"/>
    <ds:schemaRef ds:uri="http://schemas.microsoft.com/office/infopath/2007/PartnerControls"/>
    <ds:schemaRef ds:uri="af28ce61-38d1-46a2-88c1-b59b6b548885"/>
    <ds:schemaRef ds:uri="16be7c42-6aed-44d7-9f4c-b104e1407a18"/>
    <ds:schemaRef ds:uri="371f53fd-ce04-4314-905f-74e9831b8376"/>
    <ds:schemaRef ds:uri="5daf29e2-b69e-4248-baad-e66870723ba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TEPLOTA VÝSTUPU 25°C</vt:lpstr>
      <vt:lpstr>TEPLOTA VÝSTUPU 35°C </vt:lpstr>
      <vt:lpstr>TEPLOTA VÝSTUPU 45°C</vt:lpstr>
      <vt:lpstr>TEPLOTA VÝSTUPU 55°C</vt:lpstr>
      <vt:lpstr>TEPLOTA VÝSTUPU 60°C</vt:lpstr>
      <vt:lpstr>'TEPLOTA VÝSTUPU 25°C'!Oblast_tisku</vt:lpstr>
      <vt:lpstr>'TEPLOTA VÝSTUPU 35°C '!Oblast_tisku</vt:lpstr>
      <vt:lpstr>'TEPLOTA VÝSTUPU 45°C'!Oblast_tisku</vt:lpstr>
      <vt:lpstr>'TEPLOTA VÝSTUPU 55°C'!Oblast_tisku</vt:lpstr>
      <vt:lpstr>'TEPLOTA VÝSTUPU 60°C'!Oblast_tisku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Lukas Frcka</dc:creator>
  <cp:lastModifiedBy>Lukas Frcka</cp:lastModifiedBy>
  <cp:lastPrinted>2024-04-26T21:29:35Z</cp:lastPrinted>
  <dcterms:created xsi:type="dcterms:W3CDTF">2022-06-14T13:05:27Z</dcterms:created>
  <dcterms:modified xsi:type="dcterms:W3CDTF">2024-10-29T06:49:46Z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0x0101001A639E1379411842A73907950B783EA1</vt:lpwstr>
  </property>
  <property fmtid="{D5CDD505-2E9C-101B-9397-08002B2CF9AE}" pid="3" name="MediaServiceImageTags">
    <vt:lpwstr/>
  </property>
  <property fmtid="{D5CDD505-2E9C-101B-9397-08002B2CF9AE}" pid="4" name="Order">
    <vt:r8>4371900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